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800beeaa2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RANDA" sheetId="1" r:id="R17b3e43e22df4c95"/>
    <x:sheet xmlns:r="http://schemas.openxmlformats.org/officeDocument/2006/relationships" name="JOBSHEET" sheetId="2" r:id="Ree412e06cc8a431f"/>
    <x:sheet xmlns:r="http://schemas.openxmlformats.org/officeDocument/2006/relationships" name="RUBRIK" sheetId="3" r:id="R540615673b0d44cd"/>
    <x:sheet xmlns:r="http://schemas.openxmlformats.org/officeDocument/2006/relationships" name="COA" sheetId="4" r:id="R7ebc1c4110b4400f"/>
    <x:sheet xmlns:r="http://schemas.openxmlformats.org/officeDocument/2006/relationships" name="NS_AWAL" sheetId="5" r:id="R2ec480d38bed4e6a"/>
    <x:sheet xmlns:r="http://schemas.openxmlformats.org/officeDocument/2006/relationships" name="BUKTI_TRANSAKSI" sheetId="6" r:id="Rf8aaf4a370e74ef5"/>
    <x:sheet xmlns:r="http://schemas.openxmlformats.org/officeDocument/2006/relationships" name="ANALISIS" sheetId="7" r:id="R9adc01cf95cc45f9"/>
    <x:sheet xmlns:r="http://schemas.openxmlformats.org/officeDocument/2006/relationships" name="JURNAL_UMUM" sheetId="8" r:id="R7f7eee57ee424e90"/>
    <x:sheet xmlns:r="http://schemas.openxmlformats.org/officeDocument/2006/relationships" name="BUKU_BESAR" sheetId="9" r:id="R181bc6f61c044909"/>
    <x:sheet xmlns:r="http://schemas.openxmlformats.org/officeDocument/2006/relationships" name="NERACA_SALDO" sheetId="10" r:id="R3801cda726524473"/>
    <x:sheet xmlns:r="http://schemas.openxmlformats.org/officeDocument/2006/relationships" name="MEMO_PENYESUAIAN" sheetId="11" r:id="R6e0c4648c2c64a17"/>
    <x:sheet xmlns:r="http://schemas.openxmlformats.org/officeDocument/2006/relationships" name="JURNAL_PENYESUAIAN" sheetId="12" r:id="Rdd3c1dce02914359"/>
    <x:sheet xmlns:r="http://schemas.openxmlformats.org/officeDocument/2006/relationships" name="NERACA_LAJUR" sheetId="13" r:id="R962039fab36b4405"/>
    <x:sheet xmlns:r="http://schemas.openxmlformats.org/officeDocument/2006/relationships" name="LABA_RUGI" sheetId="14" r:id="R9a992b76cec24ec2"/>
    <x:sheet xmlns:r="http://schemas.openxmlformats.org/officeDocument/2006/relationships" name="PERUBAHAN_MODAL" sheetId="15" r:id="R0c6c72d7550f4188"/>
    <x:sheet xmlns:r="http://schemas.openxmlformats.org/officeDocument/2006/relationships" name="POSISI_KEUANGAN" sheetId="16" r:id="Ra23c0bb4a2874fc3"/>
    <x:sheet xmlns:r="http://schemas.openxmlformats.org/officeDocument/2006/relationships" name="JURNAL_PENUTUP" sheetId="17" r:id="Rd05e469f7b554d7c"/>
    <x:sheet xmlns:r="http://schemas.openxmlformats.org/officeDocument/2006/relationships" name="NS_PENUTUPAN" sheetId="18" r:id="R638ed48b7c0c45ab"/>
    <x:sheet xmlns:r="http://schemas.openxmlformats.org/officeDocument/2006/relationships" name="VALIDASI" sheetId="19" r:id="R01bad3fdb7a14ba5"/>
    <x:sheet xmlns:r="http://schemas.openxmlformats.org/officeDocument/2006/relationships" name="REFLEKSI" sheetId="20" r:id="R79898b2df65b4638"/>
    <x:sheet xmlns:r="http://schemas.openxmlformats.org/officeDocument/2006/relationships" name="ASUMSI" sheetId="21" r:id="R78c3143f81804f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;[Red](#,##0);–"/>
  </x:numFmts>
  <x:fonts count="6">
    <x:font>
      <x:sz val="11"/>
      <x:name val="Carlito"/>
    </x:font>
    <x:font>
      <x:b/>
      <x:sz val="17"/>
      <x:color rgb="FFFFFFFF"/>
      <x:name val="Arial"/>
    </x:font>
    <x:font>
      <x:sz val="10"/>
      <x:color rgb="FF19344A"/>
      <x:name val="Arial"/>
    </x:font>
    <x:font>
      <x:b/>
      <x:sz val="11"/>
      <x:color rgb="FFFFFFFF"/>
      <x:name val="Carlito"/>
    </x:font>
    <x:font>
      <x:b/>
      <x:sz val="10"/>
      <x:color rgb="FFFFFFFF"/>
      <x:name val="Arial"/>
    </x:font>
    <x:font>
      <x:b/>
      <x:sz val="11"/>
      <x:color rgb="FF19344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A46"/>
      </x:patternFill>
    </x:fill>
    <x:fill>
      <x:patternFill patternType="solid">
        <x:fgColor rgb="FFE8F5F7"/>
      </x:patternFill>
    </x:fill>
    <x:fill>
      <x:patternFill patternType="solid">
        <x:fgColor rgb="FF096C80"/>
      </x:patternFill>
    </x:fill>
    <x:fill>
      <x:patternFill patternType="solid">
        <x:fgColor rgb="FFFFF2CE"/>
      </x:patternFill>
    </x:fill>
    <x:fill>
      <x:patternFill patternType="solid">
        <x:fgColor rgb="FFF3F8FC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1" fontId="2" fillId="6" borderId="0" xfId="0" applyNumberFormat="1" applyFont="1" applyFill="1" applyBorder="1" applyAlignment="1">
      <x:alignment vertical="center" wrapText="1"/>
    </x:xf>
    <x:xf numFmtId="201" fontId="2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2" fillId="6" borderId="1" xfId="0" applyNumberFormat="1" applyFont="1" applyFill="1" applyBorder="1" applyAlignment="1">
      <x:alignment vertical="center" wrapText="1"/>
    </x:xf>
    <x:xf numFmtId="201" fontId="2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/>
    <x:xf numFmtId="201" fontId="2" fillId="5" borderId="0" xfId="0" applyNumberFormat="1" applyFont="1" applyFill="1" applyBorder="1" applyAlignment="1">
      <x:alignment vertical="center" wrapText="1"/>
    </x:xf>
    <x:xf numFmtId="201" fontId="2" fillId="5" borderId="1" xfId="0" applyNumberFormat="1" applyFont="1" applyFill="1" applyBorder="1" applyAlignment="1">
      <x:alignment vertical="center" wrapText="1"/>
    </x:xf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1" fontId="3" fillId="2" borderId="0" xfId="0" applyNumberFormat="1" applyFont="1" applyFill="1" applyBorder="1"/>
    <x:xf numFmtId="201" fontId="3" fillId="4" borderId="0" xfId="0" applyNumberFormat="1" applyFont="1" applyFill="1" applyBorder="1"/>
    <x:xf numFmtId="201" fontId="3" fillId="2" borderId="1" xfId="0" applyNumberFormat="1" applyFont="1" applyFill="1" applyBorder="1"/>
    <x:xf numFmtId="201" fontId="3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a6b46566843e7" /><Relationship Type="http://schemas.openxmlformats.org/officeDocument/2006/relationships/theme" Target="/xl/theme/theme1.xml" Id="R36b3100ba4294ab4" /><Relationship Type="http://schemas.openxmlformats.org/officeDocument/2006/relationships/sharedStrings" Target="/xl/sharedStrings.xml" Id="R6646d8b96870426e" /><Relationship Type="http://schemas.openxmlformats.org/officeDocument/2006/relationships/worksheet" Target="/xl/worksheets/sheet1.xml" Id="R17b3e43e22df4c95" /><Relationship Type="http://schemas.openxmlformats.org/officeDocument/2006/relationships/worksheet" Target="/xl/worksheets/sheet2.xml" Id="Ree412e06cc8a431f" /><Relationship Type="http://schemas.openxmlformats.org/officeDocument/2006/relationships/worksheet" Target="/xl/worksheets/sheet3.xml" Id="R540615673b0d44cd" /><Relationship Type="http://schemas.openxmlformats.org/officeDocument/2006/relationships/worksheet" Target="/xl/worksheets/sheet4.xml" Id="R7ebc1c4110b4400f" /><Relationship Type="http://schemas.openxmlformats.org/officeDocument/2006/relationships/worksheet" Target="/xl/worksheets/sheet5.xml" Id="R2ec480d38bed4e6a" /><Relationship Type="http://schemas.openxmlformats.org/officeDocument/2006/relationships/worksheet" Target="/xl/worksheets/sheet6.xml" Id="Rf8aaf4a370e74ef5" /><Relationship Type="http://schemas.openxmlformats.org/officeDocument/2006/relationships/worksheet" Target="/xl/worksheets/sheet7.xml" Id="R9adc01cf95cc45f9" /><Relationship Type="http://schemas.openxmlformats.org/officeDocument/2006/relationships/worksheet" Target="/xl/worksheets/sheet8.xml" Id="R7f7eee57ee424e90" /><Relationship Type="http://schemas.openxmlformats.org/officeDocument/2006/relationships/worksheet" Target="/xl/worksheets/sheet9.xml" Id="R181bc6f61c044909" /><Relationship Type="http://schemas.openxmlformats.org/officeDocument/2006/relationships/worksheet" Target="/xl/worksheets/sheet10.xml" Id="R3801cda726524473" /><Relationship Type="http://schemas.openxmlformats.org/officeDocument/2006/relationships/worksheet" Target="/xl/worksheets/sheet11.xml" Id="R6e0c4648c2c64a17" /><Relationship Type="http://schemas.openxmlformats.org/officeDocument/2006/relationships/worksheet" Target="/xl/worksheets/sheet12.xml" Id="Rdd3c1dce02914359" /><Relationship Type="http://schemas.openxmlformats.org/officeDocument/2006/relationships/worksheet" Target="/xl/worksheets/sheet13.xml" Id="R962039fab36b4405" /><Relationship Type="http://schemas.openxmlformats.org/officeDocument/2006/relationships/worksheet" Target="/xl/worksheets/sheet14.xml" Id="R9a992b76cec24ec2" /><Relationship Type="http://schemas.openxmlformats.org/officeDocument/2006/relationships/worksheet" Target="/xl/worksheets/sheet15.xml" Id="R0c6c72d7550f4188" /><Relationship Type="http://schemas.openxmlformats.org/officeDocument/2006/relationships/worksheet" Target="/xl/worksheets/sheet16.xml" Id="Ra23c0bb4a2874fc3" /><Relationship Type="http://schemas.openxmlformats.org/officeDocument/2006/relationships/worksheet" Target="/xl/worksheets/sheet17.xml" Id="Rd05e469f7b554d7c" /><Relationship Type="http://schemas.openxmlformats.org/officeDocument/2006/relationships/worksheet" Target="/xl/worksheets/sheet18.xml" Id="R638ed48b7c0c45ab" /><Relationship Type="http://schemas.openxmlformats.org/officeDocument/2006/relationships/worksheet" Target="/xl/worksheets/sheet19.xml" Id="R01bad3fdb7a14ba5" /><Relationship Type="http://schemas.openxmlformats.org/officeDocument/2006/relationships/worksheet" Target="/xl/worksheets/sheet20.xml" Id="R79898b2df65b4638" /><Relationship Type="http://schemas.openxmlformats.org/officeDocument/2006/relationships/worksheet" Target="/xl/worksheets/sheet21.xml" Id="R78c3143f81804f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95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BERANDA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5" customHeight="1">
      <x:c r="A6" s="17" t="str">
        <x:v>PAKET</x:v>
      </x:c>
      <x:c r="B6" s="20" t="str">
        <x:v>CV Angkasa</x:v>
      </x:c>
    </x:row>
    <x:row r="7" ht="35" customHeight="1">
      <x:c r="A7" s="17" t="str">
        <x:v>KOMPETENSI</x:v>
      </x:c>
      <x:c r="B7" s="20" t="str">
        <x:v>Siklus akuntansi perusahaan jasa berbasis spreadsheet</x:v>
      </x:c>
    </x:row>
    <x:row r="8" ht="35" customHeight="1">
      <x:c r="A8" s="17" t="str">
        <x:v>PERIODE</x:v>
      </x:c>
      <x:c r="B8" s="20" t="str">
        <x:v>Desember 2026</x:v>
      </x:c>
    </x:row>
    <x:row r="9" ht="35" customHeight="1">
      <x:c r="A9" s="17" t="str">
        <x:v>JENIS BERKAS</x:v>
      </x:c>
      <x:c r="B9" s="20" t="str">
        <x:v>JOBSHEET SISWA</x:v>
      </x:c>
    </x:row>
    <x:row r="10" ht="35" customHeight="1">
      <x:c r="A10" s="17" t="str">
        <x:v>NAMA SISWA / GURU</x:v>
      </x:c>
      <x:c r="B10" s="22" t="str"/>
    </x:row>
    <x:row r="11" ht="35" customHeight="1">
      <x:c r="A11" s="17" t="str">
        <x:v>KELAS</x:v>
      </x:c>
      <x:c r="B11" s="22" t="str"/>
    </x:row>
    <x:row r="12" ht="35" customHeight="1">
      <x:c r="A12" s="17" t="str">
        <x:v>NO ABSEN</x:v>
      </x:c>
      <x:c r="B12" s="22" t="str"/>
    </x:row>
    <x:row r="13" ht="35" customHeight="1">
      <x:c r="A13" s="17" t="str">
        <x:v>ALUR</x:v>
      </x:c>
      <x:c r="B13" s="20" t="str">
        <x:v>Baca JOBSHEET -&gt; bukti -&gt; analisis -&gt; jurnal -&gt; buku besar -&gt; neraca saldo -&gt; AJP -&gt; lajur -&gt; laporan -&gt; penutup -&gt; audit</x:v>
      </x:c>
    </x:row>
    <x:row r="14" ht="35" customHeight="1">
      <x:c r="A14" s="17" t="str">
        <x:v>PETUNJUK</x:v>
      </x:c>
      <x:c r="B14" s="20" t="str">
        <x:v>Sel kuning untuk input manual. Sel biru muda berisi data atau rumus. Jangan menimpa sel berformula.</x:v>
      </x:c>
    </x:row>
    <x:row r="15" ht="35" customHeight="1">
      <x:c r="A15" s="17" t="str">
        <x:v>SUMBER DATA</x:v>
      </x:c>
      <x:c r="B15" s="20" t="str">
        <x:v>5 paket studi kasus AKL LAB V4.2 (2026)</x:v>
      </x:c>
    </x:row>
    <x:row r="18" ht="32" customHeight="1">
      <x:c r="A18" t="str">
        <x:v>PEMBELAJARAN</x:v>
      </x:c>
      <x:c r="B18" t="str">
        <x:v>LANGKAH BERNALAR</x:v>
      </x:c>
    </x:row>
    <x:row r="19" ht="32" customHeight="1">
      <x:c r="A19" t="str">
        <x:v>1. BACA</x:v>
      </x:c>
      <x:c r="B19" t="str">
        <x:v>Apa bukti yang terjadi dan kapan hak/kewajiban muncul?</x:v>
      </x:c>
    </x:row>
    <x:row r="20" ht="32" customHeight="1">
      <x:c r="A20" t="str">
        <x:v>2. PILIH</x:v>
      </x:c>
      <x:c r="B20" t="str">
        <x:v>Akun apa saja yang berubah? Apakah aset, kewajiban, ekuitas, pendapatan, atau beban?</x:v>
      </x:c>
    </x:row>
    <x:row r="21" ht="32" customHeight="1">
      <x:c r="A21" t="str">
        <x:v>3. TENTUKAN</x:v>
      </x:c>
      <x:c r="B21" t="str">
        <x:v>Saldo normal dan alasan posisi debet/kredit; nilai yang harus diakui.</x:v>
      </x:c>
    </x:row>
    <x:row r="22" ht="32" customHeight="1">
      <x:c r="A22" t="str">
        <x:v>4. CATAT</x:v>
      </x:c>
      <x:c r="B22" t="str">
        <x:v>Susun jurnal kemudian telusuri pengaruhnya sampai laporan.</x:v>
      </x:c>
    </x:row>
    <x:row r="23" ht="32" customHeight="1">
      <x:c r="A23" t="str">
        <x:v>5. AUDIT</x:v>
      </x:c>
      <x:c r="B23" t="str">
        <x:v>Uji keseimbangan, kelengkapan, dan klasifikasi; jelaskan kesalahan jika ada.</x:v>
      </x:c>
    </x:row>
    <x:row r="26">
      <x:c r="A26" t="str">
        <x:v>MONITORING</x:v>
      </x:c>
      <x:c r="B26" t="str">
        <x:v>NILAI</x:v>
      </x:c>
    </x:row>
    <x:row r="27">
      <x:c r="A27" t="str">
        <x:v>Tahapan selesai</x:v>
      </x:c>
      <x:c r="B27" t="n">
        <x:f>COUNTIF(JOBSHEET!G7:G20,"SELESAI")</x:f>
        <x:v>0</x:v>
      </x:c>
    </x:row>
    <x:row r="28">
      <x:c r="A28" t="str">
        <x:v>Total tahapan</x:v>
      </x:c>
      <x:c r="B28" t="n">
        <x:v>14</x:v>
      </x:c>
    </x:row>
    <x:row r="29">
      <x:c r="A29" t="str">
        <x:v>Persentase progres</x:v>
      </x:c>
      <x:c r="B29" s="24" t="n">
        <x:f>IFERROR(B27/B28,0)</x:f>
        <x:v>0</x:v>
      </x:c>
    </x:row>
    <x:row r="30" ht="30" customHeight="1">
      <x:c r="A30" t="str">
        <x:v>Catatan</x:v>
      </x:c>
      <x:c r="B30" s="20" t="str">
        <x:v>Progres berasal dari dropdown JOBSHEET, bukan audit otomatis jawaban.</x:v>
      </x:c>
    </x:row>
    <x:row r="31" ht="30" customHeight="1">
      <x:c r="A31" t="str">
        <x:v>Penting</x:v>
      </x:c>
      <x:c r="B31" s="20" t="str">
        <x:v>Status SEIMBANG tidak berarti kode akun dan klasifikasi pasti benar.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0" hidden="0" customWidth="1"/>
    <x:col min="3" max="3" width="19" hidden="0" customWidth="1"/>
    <x:col min="4" max="4" width="55" hidden="0" customWidth="1"/>
    <x:col min="5" max="5" width="57" hidden="0" customWidth="1"/>
    <x:col min="6" max="6" width="36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JOBSHEET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5">
      <x:c r="A5" t="str">
        <x:v>LKPD | Kerjakan berurutan; tiap tahap harus disertai bukti kerja dan penjelasan singkat.</x:v>
      </x:c>
    </x:row>
    <x:row r="6" ht="32" customHeight="1">
      <x:c r="A6" s="28" t="str">
        <x:v>Tahap</x:v>
      </x:c>
      <x:c r="B6" s="28" t="str">
        <x:v>Chapter</x:v>
      </x:c>
      <x:c r="C6" s="28" t="str">
        <x:v>Sheet Excel</x:v>
      </x:c>
      <x:c r="D6" s="28" t="str">
        <x:v>Langkah kerja</x:v>
      </x:c>
      <x:c r="E6" s="28" t="str">
        <x:v>Pertanyaan reasoning</x:v>
      </x:c>
      <x:c r="F6" s="28" t="str">
        <x:v>Bukti hasil</x:v>
      </x:c>
      <x:c r="G6" s="28" t="str">
        <x:v>Status</x:v>
      </x:c>
    </x:row>
    <x:row r="7" ht="55" customHeight="1">
      <x:c r="A7" s="38" t="str">
        <x:v>01</x:v>
      </x:c>
      <x:c r="B7" s="38" t="str">
        <x:v>Identitas dan orientasi</x:v>
      </x:c>
      <x:c r="C7" s="38" t="str">
        <x:v>BERANDA</x:v>
      </x:c>
      <x:c r="D7" s="38" t="str">
        <x:v>Tuliskan identitas, baca tujuan, dan pahami periode laporan.</x:v>
      </x:c>
      <x:c r="E7" s="38" t="str">
        <x:v>Mengapa kegiatan akuntansi memerlukan cut-off periode?</x:v>
      </x:c>
      <x:c r="F7" s="38" t="str">
        <x:v>Identitas dan kontrak kerja</x:v>
      </x:c>
      <x:c r="G7" s="40" t="str">
        <x:v>BELUM</x:v>
      </x:c>
    </x:row>
    <x:row r="8" ht="55" customHeight="1">
      <x:c r="A8" s="34" t="str">
        <x:v>02</x:v>
      </x:c>
      <x:c r="B8" s="34" t="str">
        <x:v>COA / daftar akun</x:v>
      </x:c>
      <x:c r="C8" s="34" t="str">
        <x:v>COA</x:v>
      </x:c>
      <x:c r="D8" s="34" t="str">
        <x:v>Kelompokkan kode akun dan tentukan saldo normal tiap akun.</x:v>
      </x:c>
      <x:c r="E8" s="34" t="str">
        <x:v>Mengapa akumulasi penyusutan saldo normal kredit padahal kelompok aset?</x:v>
      </x:c>
      <x:c r="F8" s="34" t="str">
        <x:v>Peta klasifikasi akun</x:v>
      </x:c>
      <x:c r="G8" s="40" t="str">
        <x:v>BELUM</x:v>
      </x:c>
    </x:row>
    <x:row r="9" ht="55" customHeight="1">
      <x:c r="A9" s="38" t="str">
        <x:v>03</x:v>
      </x:c>
      <x:c r="B9" s="38" t="str">
        <x:v>Neraca saldo awal</x:v>
      </x:c>
      <x:c r="C9" s="38" t="str">
        <x:v>NS_AWAL</x:v>
      </x:c>
      <x:c r="D9" s="38" t="str">
        <x:v>Identifikasi saldo debet-kredit awal; periksa totalnya.</x:v>
      </x:c>
      <x:c r="E9" s="38" t="str">
        <x:v>Apakah neraca saldo seimbang memastikan semua akun tepat?</x:v>
      </x:c>
      <x:c r="F9" s="38" t="str">
        <x:v>Saldo awal seimbang</x:v>
      </x:c>
      <x:c r="G9" s="40" t="str">
        <x:v>BELUM</x:v>
      </x:c>
    </x:row>
    <x:row r="10" ht="55" customHeight="1">
      <x:c r="A10" s="34" t="str">
        <x:v>04</x:v>
      </x:c>
      <x:c r="B10" s="34" t="str">
        <x:v>Membaca bukti transaksi</x:v>
      </x:c>
      <x:c r="C10" s="34" t="str">
        <x:v>BUKTI_TRANSAKSI</x:v>
      </x:c>
      <x:c r="D10" s="34" t="str">
        <x:v>Baca 10 bukti, identifikasi pihak, tanggal, dan akibat ekonomi.</x:v>
      </x:c>
      <x:c r="E10" s="34" t="str">
        <x:v>Apakah penerimaan pelunasan piutang termasuk pendapatan baru?</x:v>
      </x:c>
      <x:c r="F10" s="34" t="str">
        <x:v>Identifikasi 10 bukti</x:v>
      </x:c>
      <x:c r="G10" s="40" t="str">
        <x:v>BELUM</x:v>
      </x:c>
    </x:row>
    <x:row r="11" ht="55" customHeight="1">
      <x:c r="A11" s="38" t="str">
        <x:v>05</x:v>
      </x:c>
      <x:c r="B11" s="38" t="str">
        <x:v>Analisis transaksi</x:v>
      </x:c>
      <x:c r="C11" s="38" t="str">
        <x:v>ANALISIS</x:v>
      </x:c>
      <x:c r="D11" s="38" t="str">
        <x:v>Jelaskan akun terdampak, posisi debet/kredit, dan alasan untuk 15 dokumen.</x:v>
      </x:c>
      <x:c r="E11" s="38" t="str">
        <x:v>Bagaimana membedakan beban dan prive?</x:v>
      </x:c>
      <x:c r="F11" s="38" t="str">
        <x:v>Analisis tertulis</x:v>
      </x:c>
      <x:c r="G11" s="40" t="str">
        <x:v>BELUM</x:v>
      </x:c>
    </x:row>
    <x:row r="12" ht="55" customHeight="1">
      <x:c r="A12" s="34" t="str">
        <x:v>06</x:v>
      </x:c>
      <x:c r="B12" s="34" t="str">
        <x:v>Jurnal umum</x:v>
      </x:c>
      <x:c r="C12" s="34" t="str">
        <x:v>JURNAL_UMUM</x:v>
      </x:c>
      <x:c r="D12" s="34" t="str">
        <x:v>Input kode akun, debet, kredit sesuai 10 bukti.</x:v>
      </x:c>
      <x:c r="E12" s="34" t="str">
        <x:v>Apakah jumlah debet=kredit sudah menjamin nama akun benar?</x:v>
      </x:c>
      <x:c r="F12" s="34" t="str">
        <x:v>Jurnal umum lengkap</x:v>
      </x:c>
      <x:c r="G12" s="40" t="str">
        <x:v>BELUM</x:v>
      </x:c>
    </x:row>
    <x:row r="13" ht="55" customHeight="1">
      <x:c r="A13" s="38" t="str">
        <x:v>07</x:v>
      </x:c>
      <x:c r="B13" s="38" t="str">
        <x:v>Posting buku besar</x:v>
      </x:c>
      <x:c r="C13" s="38" t="str">
        <x:v>BUKU_BESAR</x:v>
      </x:c>
      <x:c r="D13" s="38" t="str">
        <x:v>Amati posting otomatis via SUMIF, telusuri saldo Kas dan Piutang.</x:v>
      </x:c>
      <x:c r="E13" s="38" t="str">
        <x:v>Mengapa perubahan satu jurnal dapat mengubah buku besar?</x:v>
      </x:c>
      <x:c r="F13" s="38" t="str">
        <x:v>Saldo per akun</x:v>
      </x:c>
      <x:c r="G13" s="40" t="str">
        <x:v>BELUM</x:v>
      </x:c>
    </x:row>
    <x:row r="14" ht="55" customHeight="1">
      <x:c r="A14" s="34" t="str">
        <x:v>08</x:v>
      </x:c>
      <x:c r="B14" s="34" t="str">
        <x:v>Neraca saldo</x:v>
      </x:c>
      <x:c r="C14" s="34" t="str">
        <x:v>NERACA_SALDO</x:v>
      </x:c>
      <x:c r="D14" s="34" t="str">
        <x:v>Periksa saldo semua akun dan jumlah kolom.</x:v>
      </x:c>
      <x:c r="E14" s="34" t="str">
        <x:v>Mengapa selisih nol masih memerlukan audit transaksi?</x:v>
      </x:c>
      <x:c r="F14" s="34" t="str">
        <x:v>Neraca saldo</x:v>
      </x:c>
      <x:c r="G14" s="40" t="str">
        <x:v>BELUM</x:v>
      </x:c>
    </x:row>
    <x:row r="15" ht="55" customHeight="1">
      <x:c r="A15" s="38" t="str">
        <x:v>09</x:v>
      </x:c>
      <x:c r="B15" s="38" t="str">
        <x:v>Memo penyesuaian</x:v>
      </x:c>
      <x:c r="C15" s="38" t="str">
        <x:v>MEMO_PENYESUAIAN</x:v>
      </x:c>
      <x:c r="D15" s="38" t="str">
        <x:v>Baca lima fakta penyesuaian akhir Desember 2026.</x:v>
      </x:c>
      <x:c r="E15" s="38" t="str">
        <x:v>Apa beda biaya terutang dan pembayaran biaya?</x:v>
      </x:c>
      <x:c r="F15" s="38" t="str">
        <x:v>Identifikasi 5 AJP</x:v>
      </x:c>
      <x:c r="G15" s="40" t="str">
        <x:v>BELUM</x:v>
      </x:c>
    </x:row>
    <x:row r="16" ht="55" customHeight="1">
      <x:c r="A16" s="34" t="str">
        <x:v>10</x:v>
      </x:c>
      <x:c r="B16" s="34" t="str">
        <x:v>Jurnal penyesuaian</x:v>
      </x:c>
      <x:c r="C16" s="34" t="str">
        <x:v>JURNAL_PENYESUAIAN</x:v>
      </x:c>
      <x:c r="D16" s="34" t="str">
        <x:v>Hitung jurnal untuk tiap memo, lalu input kode dan nilai.</x:v>
      </x:c>
      <x:c r="E16" s="34" t="str">
        <x:v>Kapan aset dibayar di muka diubah menjadi beban?</x:v>
      </x:c>
      <x:c r="F16" s="34" t="str">
        <x:v>Jurnal penyesuaian</x:v>
      </x:c>
      <x:c r="G16" s="40" t="str">
        <x:v>BELUM</x:v>
      </x:c>
    </x:row>
    <x:row r="17" ht="55" customHeight="1">
      <x:c r="A17" s="38" t="str">
        <x:v>11</x:v>
      </x:c>
      <x:c r="B17" s="38" t="str">
        <x:v>Neraca lajur</x:v>
      </x:c>
      <x:c r="C17" s="38" t="str">
        <x:v>NERACA_LAJUR</x:v>
      </x:c>
      <x:c r="D17" s="38" t="str">
        <x:v>Ikuti neraca saldo, penyesuaian, dan penempatan akun nominal-riil.</x:v>
      </x:c>
      <x:c r="E17" s="38" t="str">
        <x:v>Mengapa akun pendapatan tidak masuk neraca posisi keuangan?</x:v>
      </x:c>
      <x:c r="F17" s="38" t="str">
        <x:v>Neraca lajur</x:v>
      </x:c>
      <x:c r="G17" s="40" t="str">
        <x:v>BELUM</x:v>
      </x:c>
    </x:row>
    <x:row r="18" ht="55" customHeight="1">
      <x:c r="A18" s="34" t="str">
        <x:v>12</x:v>
      </x:c>
      <x:c r="B18" s="34" t="str">
        <x:v>Laporan keuangan</x:v>
      </x:c>
      <x:c r="C18" s="34" t="str">
        <x:v>LABA_RUGI</x:v>
      </x:c>
      <x:c r="D18" s="34" t="str">
        <x:v>Tafsirkan laba-rugi, perubahan modal dan posisi keuangan.</x:v>
      </x:c>
      <x:c r="E18" s="34" t="str">
        <x:v>Bagaimana laba bersih berkaitan dengan modal akhir?</x:v>
      </x:c>
      <x:c r="F18" s="34" t="str">
        <x:v>3 laporan terhubung</x:v>
      </x:c>
      <x:c r="G18" s="40" t="str">
        <x:v>BELUM</x:v>
      </x:c>
    </x:row>
    <x:row r="19" ht="55" customHeight="1">
      <x:c r="A19" s="38" t="str">
        <x:v>13</x:v>
      </x:c>
      <x:c r="B19" s="38" t="str">
        <x:v>Jurnal penutup</x:v>
      </x:c>
      <x:c r="C19" s="38" t="str">
        <x:v>JURNAL_PENUTUP</x:v>
      </x:c>
      <x:c r="D19" s="38" t="str">
        <x:v>Tutup pendapatan, beban, laba/rugi, dan prive.</x:v>
      </x:c>
      <x:c r="E19" s="38" t="str">
        <x:v>Mengapa saldo pendapatan dan beban harus nol setelah penutupan?</x:v>
      </x:c>
      <x:c r="F19" s="38" t="str">
        <x:v>Jurnal penutup</x:v>
      </x:c>
      <x:c r="G19" s="40" t="str">
        <x:v>BELUM</x:v>
      </x:c>
    </x:row>
    <x:row r="20" ht="55" customHeight="1">
      <x:c r="A20" s="34" t="str">
        <x:v>14</x:v>
      </x:c>
      <x:c r="B20" s="34" t="str">
        <x:v>NS penutupan, audit &amp; refleksi</x:v>
      </x:c>
      <x:c r="C20" s="34" t="str">
        <x:v>VALIDASI</x:v>
      </x:c>
      <x:c r="D20" s="34" t="str">
        <x:v>Periksa akun nominal nol, neraca setelah penutupan seimbang, dan isi refleksi.</x:v>
      </x:c>
      <x:c r="E20" s="34" t="str">
        <x:v>Apakah laporan yang seimbang berarti bebas salah klasifikasi?</x:v>
      </x:c>
      <x:c r="F20" s="34" t="str">
        <x:v>Validasi dan refleksi</x:v>
      </x:c>
      <x:c r="G20" s="40" t="str">
        <x:v>BELUM</x:v>
      </x:c>
    </x:row>
    <x:row r="23" ht="27" customHeight="1">
      <x:c r="A23" s="42" t="str">
        <x:v>PANDUAN PENGERJAAN: setel status SELESAI hanya setelah bukti tugas diperiksa.</x:v>
      </x:c>
      <x:c r="B23" s="42"/>
      <x:c r="C23" s="42"/>
      <x:c r="D23" s="42"/>
      <x:c r="E23" s="42"/>
      <x:c r="F23" s="42"/>
      <x:c r="G23" s="42"/>
    </x:row>
  </x:sheetData>
  <x:mergeCells>
    <x:mergeCell ref="A1:H2"/>
    <x:mergeCell ref="A3:H4"/>
    <x:mergeCell ref="A23:G23"/>
  </x:mergeCells>
  <x:dataValidations count="1">
    <x:dataValidation type="list" sqref="G7:G20">
      <x:formula1>"BELUM,PROSES,SELESAI"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45" hidden="0" customWidth="1"/>
    <x:col min="3" max="3" width="19" hidden="0" customWidth="1"/>
    <x:col min="4" max="4" width="25" hidden="0" customWidth="1"/>
    <x:col min="5" max="5" width="19" hidden="0" customWidth="1"/>
    <x:col min="6" max="6" width="62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RUBRIK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No</x:v>
      </x:c>
      <x:c r="B6" s="28" t="str">
        <x:v>Aspek dinilai</x:v>
      </x:c>
      <x:c r="C6" s="28" t="str">
        <x:v>Bobot (%)</x:v>
      </x:c>
      <x:c r="D6" s="28" t="str">
        <x:v>Skor (1-4)</x:v>
      </x:c>
      <x:c r="E6" s="28" t="str">
        <x:v>Nilai terbobot</x:v>
      </x:c>
      <x:c r="F6" s="28" t="str">
        <x:v>Indikator</x:v>
      </x:c>
    </x:row>
    <x:row r="7" ht="45" customHeight="1">
      <x:c r="A7" s="38" t="n">
        <x:v>1</x:v>
      </x:c>
      <x:c r="B7" s="38" t="str">
        <x:v>Analisis dan ketepatan jurnal</x:v>
      </x:c>
      <x:c r="C7" s="38" t="n">
        <x:v>30</x:v>
      </x:c>
      <x:c r="D7" s="40"/>
      <x:c r="E7" s="38" t="str">
        <x:f>IF(D7="","",C7*D7/4)</x:f>
      </x:c>
      <x:c r="F7" s="38" t="str">
        <x:v>Akun, nominal, posisi debet-kredit dan alasan sesuai bukti</x:v>
      </x:c>
    </x:row>
    <x:row r="8" ht="45" customHeight="1">
      <x:c r="A8" s="34" t="n">
        <x:v>2</x:v>
      </x:c>
      <x:c r="B8" s="34" t="str">
        <x:v>Penggunaan fungsi spreadsheet</x:v>
      </x:c>
      <x:c r="C8" s="34" t="n">
        <x:v>25</x:v>
      </x:c>
      <x:c r="D8" s="40"/>
      <x:c r="E8" s="34" t="str">
        <x:f>IF(D8="","",C8*D8/4)</x:f>
      </x:c>
      <x:c r="F8" s="34" t="str">
        <x:v>Input tepat, rumus tersambung, tidak menimpa formula</x:v>
      </x:c>
    </x:row>
    <x:row r="9" ht="45" customHeight="1">
      <x:c r="A9" s="38" t="n">
        <x:v>3</x:v>
      </x:c>
      <x:c r="B9" s="38" t="str">
        <x:v>Siklus akuntansi dan laporan</x:v>
      </x:c>
      <x:c r="C9" s="38" t="n">
        <x:v>20</x:v>
      </x:c>
      <x:c r="D9" s="40"/>
      <x:c r="E9" s="38" t="str">
        <x:f>IF(D9="","",C9*D9/4)</x:f>
      </x:c>
      <x:c r="F9" s="38" t="str">
        <x:v>Posting, penyesuaian, laporan, dan penutupan berurutan</x:v>
      </x:c>
    </x:row>
    <x:row r="10" ht="45" customHeight="1">
      <x:c r="A10" s="34" t="n">
        <x:v>4</x:v>
      </x:c>
      <x:c r="B10" s="34" t="str">
        <x:v>Audit dan pemecahan masalah</x:v>
      </x:c>
      <x:c r="C10" s="34" t="n">
        <x:v>15</x:v>
      </x:c>
      <x:c r="D10" s="40"/>
      <x:c r="E10" s="34" t="str">
        <x:f>IF(D10="","",C10*D10/4)</x:f>
      </x:c>
      <x:c r="F10" s="34" t="str">
        <x:v>Menemukan sumber kesalahan, menjelaskan koreksi</x:v>
      </x:c>
    </x:row>
    <x:row r="11" ht="45" customHeight="1">
      <x:c r="A11" s="38" t="n">
        <x:v>5</x:v>
      </x:c>
      <x:c r="B11" s="38" t="str">
        <x:v>Penjelasan dan refleksi</x:v>
      </x:c>
      <x:c r="C11" s="38" t="n">
        <x:v>10</x:v>
      </x:c>
      <x:c r="D11" s="40"/>
      <x:c r="E11" s="38" t="str">
        <x:f>IF(D11="","",C11*D11/4)</x:f>
      </x:c>
      <x:c r="F11" s="38" t="str">
        <x:v>Kejelasan argumentasi dan evaluasi hasil</x:v>
      </x:c>
    </x:row>
    <x:row r="13">
      <x:c r="B13" t="str">
        <x:v>JUMLAH NILAI (0-100)</x:v>
      </x:c>
      <x:c r="E13" t="n">
        <x:f>SUM(E7:E11)</x:f>
        <x:v>0</x:v>
      </x:c>
    </x:row>
    <x:row r="16">
      <x:c r="A16" t="str">
        <x:v>SKOR</x:v>
      </x:c>
      <x:c r="B16" t="str">
        <x:v>DESKRIPSI</x:v>
      </x:c>
    </x:row>
    <x:row r="17">
      <x:c r="A17" t="n">
        <x:v>4</x:v>
      </x:c>
      <x:c r="B17" t="str">
        <x:v>Mandiri, benar, dan dapat menjelaskan alasan</x:v>
      </x:c>
    </x:row>
    <x:row r="18">
      <x:c r="A18" t="n">
        <x:v>3</x:v>
      </x:c>
      <x:c r="B18" t="str">
        <x:v>Benar dengan sedikit bantuan atau kekeliruan kecil</x:v>
      </x:c>
    </x:row>
    <x:row r="19">
      <x:c r="A19" t="n">
        <x:v>2</x:v>
      </x:c>
      <x:c r="B19" t="str">
        <x:v>Sebagian langkah benar, perlu pendampingan</x:v>
      </x:c>
    </x:row>
    <x:row r="20">
      <x:c r="A20" t="n">
        <x:v>1</x:v>
      </x:c>
      <x:c r="B20" t="str">
        <x:v>Belum menunjukkan penguasaan yang memadai</x:v>
      </x:c>
    </x:row>
  </x:sheetData>
  <x:mergeCells>
    <x:mergeCell ref="A1:H2"/>
    <x:mergeCell ref="A3:H4"/>
  </x:mergeCells>
  <x:dataValidations count="1">
    <x:dataValidation type="list" sqref="D7:D11">
      <x:formula1>"1,2,3,4"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7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COA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Kode</x:v>
      </x:c>
      <x:c r="B6" s="28" t="str">
        <x:v>Nama Akun</x:v>
      </x:c>
      <x:c r="C6" s="28" t="str">
        <x:v>Kelompok Akun</x:v>
      </x:c>
      <x:c r="D6" s="28" t="str">
        <x:v>Saldo Normal</x:v>
      </x:c>
    </x:row>
    <x:row r="7" ht="25" customHeight="1">
      <x:c r="A7" s="38" t="str">
        <x:v>1101</x:v>
      </x:c>
      <x:c r="B7" s="38" t="str">
        <x:v>Kas</x:v>
      </x:c>
      <x:c r="C7" s="38" t="str">
        <x:v>Aset</x:v>
      </x:c>
      <x:c r="D7" s="38" t="str">
        <x:v>Debet</x:v>
      </x:c>
    </x:row>
    <x:row r="8" ht="25" customHeight="1">
      <x:c r="A8" s="34" t="str">
        <x:v>1102</x:v>
      </x:c>
      <x:c r="B8" s="34" t="str">
        <x:v>Piutang Dagang</x:v>
      </x:c>
      <x:c r="C8" s="34" t="str">
        <x:v>Aset</x:v>
      </x:c>
      <x:c r="D8" s="34" t="str">
        <x:v>Debet</x:v>
      </x:c>
    </x:row>
    <x:row r="9" ht="25" customHeight="1">
      <x:c r="A9" s="38" t="str">
        <x:v>1103</x:v>
      </x:c>
      <x:c r="B9" s="38" t="str">
        <x:v>Asuransi Dibayar Dimuka</x:v>
      </x:c>
      <x:c r="C9" s="38" t="str">
        <x:v>Aset</x:v>
      </x:c>
      <x:c r="D9" s="38" t="str">
        <x:v>Debet</x:v>
      </x:c>
    </x:row>
    <x:row r="10" ht="25" customHeight="1">
      <x:c r="A10" s="34" t="str">
        <x:v>1104</x:v>
      </x:c>
      <x:c r="B10" s="34" t="str">
        <x:v>Iklan Dibayar Dimuka</x:v>
      </x:c>
      <x:c r="C10" s="34" t="str">
        <x:v>Aset</x:v>
      </x:c>
      <x:c r="D10" s="34" t="str">
        <x:v>Debet</x:v>
      </x:c>
    </x:row>
    <x:row r="11" ht="25" customHeight="1">
      <x:c r="A11" s="38" t="str">
        <x:v>1105</x:v>
      </x:c>
      <x:c r="B11" s="38" t="str">
        <x:v>Perlengkapan Kantor</x:v>
      </x:c>
      <x:c r="C11" s="38" t="str">
        <x:v>Aset</x:v>
      </x:c>
      <x:c r="D11" s="38" t="str">
        <x:v>Debet</x:v>
      </x:c>
    </x:row>
    <x:row r="12" ht="25" customHeight="1">
      <x:c r="A12" s="34" t="str">
        <x:v>1201</x:v>
      </x:c>
      <x:c r="B12" s="34" t="str">
        <x:v>Tanah</x:v>
      </x:c>
      <x:c r="C12" s="34" t="str">
        <x:v>Aset</x:v>
      </x:c>
      <x:c r="D12" s="34" t="str">
        <x:v>Debet</x:v>
      </x:c>
    </x:row>
    <x:row r="13" ht="25" customHeight="1">
      <x:c r="A13" s="38" t="str">
        <x:v>1202</x:v>
      </x:c>
      <x:c r="B13" s="38" t="str">
        <x:v>Gedung</x:v>
      </x:c>
      <x:c r="C13" s="38" t="str">
        <x:v>Aset</x:v>
      </x:c>
      <x:c r="D13" s="38" t="str">
        <x:v>Debet</x:v>
      </x:c>
    </x:row>
    <x:row r="14" ht="25" customHeight="1">
      <x:c r="A14" s="34" t="str">
        <x:v>1203</x:v>
      </x:c>
      <x:c r="B14" s="34" t="str">
        <x:v>Akumulasi Penyusutan Gedung</x:v>
      </x:c>
      <x:c r="C14" s="34" t="str">
        <x:v>Kontra aset</x:v>
      </x:c>
      <x:c r="D14" s="34" t="str">
        <x:v>Kredit</x:v>
      </x:c>
    </x:row>
    <x:row r="15" ht="25" customHeight="1">
      <x:c r="A15" s="38" t="str">
        <x:v>2101</x:v>
      </x:c>
      <x:c r="B15" s="38" t="str">
        <x:v>Utang Usaha</x:v>
      </x:c>
      <x:c r="C15" s="38" t="str">
        <x:v>Kewajiban</x:v>
      </x:c>
      <x:c r="D15" s="38" t="str">
        <x:v>Kredit</x:v>
      </x:c>
    </x:row>
    <x:row r="16" ht="25" customHeight="1">
      <x:c r="A16" s="34" t="str">
        <x:v>2102</x:v>
      </x:c>
      <x:c r="B16" s="34" t="str">
        <x:v>Utang Wesel</x:v>
      </x:c>
      <x:c r="C16" s="34" t="str">
        <x:v>Kewajiban</x:v>
      </x:c>
      <x:c r="D16" s="34" t="str">
        <x:v>Kredit</x:v>
      </x:c>
    </x:row>
    <x:row r="17" ht="25" customHeight="1">
      <x:c r="A17" s="38" t="str">
        <x:v>2103</x:v>
      </x:c>
      <x:c r="B17" s="38" t="str">
        <x:v>Utang Gaji dan Komisi</x:v>
      </x:c>
      <x:c r="C17" s="38" t="str">
        <x:v>Kewajiban</x:v>
      </x:c>
      <x:c r="D17" s="38" t="str">
        <x:v>Kredit</x:v>
      </x:c>
    </x:row>
    <x:row r="18" ht="25" customHeight="1">
      <x:c r="A18" s="34" t="str">
        <x:v>3101</x:v>
      </x:c>
      <x:c r="B18" s="34" t="str">
        <x:v>Modal Pemilik</x:v>
      </x:c>
      <x:c r="C18" s="34" t="str">
        <x:v>Ekuitas</x:v>
      </x:c>
      <x:c r="D18" s="34" t="str">
        <x:v>Kredit</x:v>
      </x:c>
    </x:row>
    <x:row r="19" ht="25" customHeight="1">
      <x:c r="A19" s="38" t="str">
        <x:v>3102</x:v>
      </x:c>
      <x:c r="B19" s="38" t="str">
        <x:v>Prive Pemilik</x:v>
      </x:c>
      <x:c r="C19" s="38" t="str">
        <x:v>Ekuitas</x:v>
      </x:c>
      <x:c r="D19" s="38" t="str">
        <x:v>Debet</x:v>
      </x:c>
    </x:row>
    <x:row r="20" ht="25" customHeight="1">
      <x:c r="A20" s="34" t="str">
        <x:v>3103</x:v>
      </x:c>
      <x:c r="B20" s="34" t="str">
        <x:v>Ikhtisar Laba Rugi</x:v>
      </x:c>
      <x:c r="C20" s="34" t="str">
        <x:v>Penutup</x:v>
      </x:c>
      <x:c r="D20" s="34" t="str">
        <x:v>Kredit</x:v>
      </x:c>
    </x:row>
    <x:row r="21" ht="25" customHeight="1">
      <x:c r="A21" s="38" t="str">
        <x:v>4101</x:v>
      </x:c>
      <x:c r="B21" s="38" t="str">
        <x:v>Pendapatan Jasa</x:v>
      </x:c>
      <x:c r="C21" s="38" t="str">
        <x:v>Pendapatan</x:v>
      </x:c>
      <x:c r="D21" s="38" t="str">
        <x:v>Kredit</x:v>
      </x:c>
    </x:row>
    <x:row r="22" ht="25" customHeight="1">
      <x:c r="A22" s="34" t="str">
        <x:v>6101</x:v>
      </x:c>
      <x:c r="B22" s="34" t="str">
        <x:v>Biaya Gaji dan Komisi</x:v>
      </x:c>
      <x:c r="C22" s="34" t="str">
        <x:v>Beban</x:v>
      </x:c>
      <x:c r="D22" s="34" t="str">
        <x:v>Debet</x:v>
      </x:c>
    </x:row>
    <x:row r="23" ht="25" customHeight="1">
      <x:c r="A23" s="38" t="str">
        <x:v>6102</x:v>
      </x:c>
      <x:c r="B23" s="38" t="str">
        <x:v>Biaya Sewa</x:v>
      </x:c>
      <x:c r="C23" s="38" t="str">
        <x:v>Beban</x:v>
      </x:c>
      <x:c r="D23" s="38" t="str">
        <x:v>Debet</x:v>
      </x:c>
    </x:row>
    <x:row r="24" ht="25" customHeight="1">
      <x:c r="A24" s="34" t="str">
        <x:v>6103</x:v>
      </x:c>
      <x:c r="B24" s="34" t="str">
        <x:v>Biaya Iklan</x:v>
      </x:c>
      <x:c r="C24" s="34" t="str">
        <x:v>Beban</x:v>
      </x:c>
      <x:c r="D24" s="34" t="str">
        <x:v>Debet</x:v>
      </x:c>
    </x:row>
    <x:row r="25" ht="25" customHeight="1">
      <x:c r="A25" s="38" t="str">
        <x:v>6104</x:v>
      </x:c>
      <x:c r="B25" s="38" t="str">
        <x:v>Biaya Kendaraan</x:v>
      </x:c>
      <x:c r="C25" s="38" t="str">
        <x:v>Beban</x:v>
      </x:c>
      <x:c r="D25" s="38" t="str">
        <x:v>Debet</x:v>
      </x:c>
    </x:row>
    <x:row r="26" ht="25" customHeight="1">
      <x:c r="A26" s="34" t="str">
        <x:v>6105</x:v>
      </x:c>
      <x:c r="B26" s="34" t="str">
        <x:v>Biaya Lain-lain</x:v>
      </x:c>
      <x:c r="C26" s="34" t="str">
        <x:v>Beban</x:v>
      </x:c>
      <x:c r="D26" s="34" t="str">
        <x:v>Debet</x:v>
      </x:c>
    </x:row>
    <x:row r="27" ht="25" customHeight="1">
      <x:c r="A27" s="38" t="str">
        <x:v>6106</x:v>
      </x:c>
      <x:c r="B27" s="38" t="str">
        <x:v>Biaya Perlengkapan Kantor</x:v>
      </x:c>
      <x:c r="C27" s="38" t="str">
        <x:v>Beban</x:v>
      </x:c>
      <x:c r="D27" s="38" t="str">
        <x:v>Debet</x:v>
      </x:c>
    </x:row>
    <x:row r="28" ht="25" customHeight="1">
      <x:c r="A28" s="34" t="str">
        <x:v>6107</x:v>
      </x:c>
      <x:c r="B28" s="34" t="str">
        <x:v>Biaya Penyusutan Gedung</x:v>
      </x:c>
      <x:c r="C28" s="34" t="str">
        <x:v>Beban</x:v>
      </x:c>
      <x:c r="D28" s="34" t="str">
        <x:v>Debet</x:v>
      </x:c>
    </x:row>
    <x:row r="29" ht="25" customHeight="1">
      <x:c r="A29" s="38" t="str">
        <x:v>6108</x:v>
      </x:c>
      <x:c r="B29" s="38" t="str">
        <x:v>Biaya Asuransi</x:v>
      </x:c>
      <x:c r="C29" s="38" t="str">
        <x:v>Beban</x:v>
      </x:c>
      <x:c r="D29" s="38" t="str">
        <x:v>Debet</x:v>
      </x:c>
    </x:row>
    <x:row r="32">
      <x:c r="A32" t="str">
        <x:v>ATURAN KODE</x:v>
      </x:c>
      <x:c r="B32" t="str">
        <x:v>1 = aset; 2 = kewajiban; 3 = ekuitas; 4 = pendapatan; 6 = beban</x:v>
      </x:c>
      <x:c r="C32"/>
      <x:c r="D32"/>
    </x:row>
    <x:row r="33">
      <x:c r="A33" t="str">
        <x:v>REASONING</x:v>
      </x:c>
      <x:c r="B33" t="str">
        <x:v>Kontra aset berposisi kredit; prive adalah kontra ekuitas dengan saldo normal debet</x:v>
      </x:c>
      <x:c r="C33"/>
      <x:c r="D33"/>
    </x:row>
  </x:sheetData>
  <x:mergeCells>
    <x:mergeCell ref="A1:H2"/>
    <x:mergeCell ref="A3:H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7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NS AWAL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Kode</x:v>
      </x:c>
      <x:c r="B6" s="28" t="str">
        <x:v>Nama akun</x:v>
      </x:c>
      <x:c r="C6" s="28" t="str">
        <x:v>Debet (Rp)</x:v>
      </x:c>
      <x:c r="D6" s="28" t="str">
        <x:v>Kredit (Rp)</x:v>
      </x:c>
    </x:row>
    <x:row r="7" ht="23" customHeight="1">
      <x:c r="A7" s="38" t="str">
        <x:v>1101</x:v>
      </x:c>
      <x:c r="B7" s="38" t="str">
        <x:v>Kas</x:v>
      </x:c>
      <x:c r="C7" s="44" t="n">
        <x:v>18000000</x:v>
      </x:c>
      <x:c r="D7" s="44" t="n">
        <x:v>0</x:v>
      </x:c>
    </x:row>
    <x:row r="8" ht="23" customHeight="1">
      <x:c r="A8" s="34" t="str">
        <x:v>1102</x:v>
      </x:c>
      <x:c r="B8" s="34" t="str">
        <x:v>Piutang Dagang</x:v>
      </x:c>
      <x:c r="C8" s="45" t="n">
        <x:v>16000000</x:v>
      </x:c>
      <x:c r="D8" s="45" t="n">
        <x:v>0</x:v>
      </x:c>
    </x:row>
    <x:row r="9" ht="23" customHeight="1">
      <x:c r="A9" s="38" t="str">
        <x:v>1103</x:v>
      </x:c>
      <x:c r="B9" s="38" t="str">
        <x:v>Asuransi Dibayar Dimuka</x:v>
      </x:c>
      <x:c r="C9" s="44" t="n">
        <x:v>750000</x:v>
      </x:c>
      <x:c r="D9" s="44" t="n">
        <x:v>0</x:v>
      </x:c>
    </x:row>
    <x:row r="10" ht="23" customHeight="1">
      <x:c r="A10" s="34" t="str">
        <x:v>1104</x:v>
      </x:c>
      <x:c r="B10" s="34" t="str">
        <x:v>Iklan Dibayar Dimuka</x:v>
      </x:c>
      <x:c r="C10" s="45" t="n">
        <x:v>0</x:v>
      </x:c>
      <x:c r="D10" s="45" t="n">
        <x:v>0</x:v>
      </x:c>
    </x:row>
    <x:row r="11" ht="23" customHeight="1">
      <x:c r="A11" s="38" t="str">
        <x:v>1105</x:v>
      </x:c>
      <x:c r="B11" s="38" t="str">
        <x:v>Perlengkapan Kantor</x:v>
      </x:c>
      <x:c r="C11" s="44" t="n">
        <x:v>350000</x:v>
      </x:c>
      <x:c r="D11" s="44" t="n">
        <x:v>0</x:v>
      </x:c>
    </x:row>
    <x:row r="12" ht="23" customHeight="1">
      <x:c r="A12" s="34" t="str">
        <x:v>1201</x:v>
      </x:c>
      <x:c r="B12" s="34" t="str">
        <x:v>Tanah</x:v>
      </x:c>
      <x:c r="C12" s="45" t="n">
        <x:v>0</x:v>
      </x:c>
      <x:c r="D12" s="45" t="n">
        <x:v>0</x:v>
      </x:c>
    </x:row>
    <x:row r="13" ht="23" customHeight="1">
      <x:c r="A13" s="38" t="str">
        <x:v>1202</x:v>
      </x:c>
      <x:c r="B13" s="38" t="str">
        <x:v>Gedung</x:v>
      </x:c>
      <x:c r="C13" s="44" t="n">
        <x:v>10000000</x:v>
      </x:c>
      <x:c r="D13" s="44" t="n">
        <x:v>0</x:v>
      </x:c>
    </x:row>
    <x:row r="14" ht="23" customHeight="1">
      <x:c r="A14" s="34" t="str">
        <x:v>1203</x:v>
      </x:c>
      <x:c r="B14" s="34" t="str">
        <x:v>Akumulasi Penyusutan Gedung</x:v>
      </x:c>
      <x:c r="C14" s="45" t="n">
        <x:v>0</x:v>
      </x:c>
      <x:c r="D14" s="45" t="n">
        <x:v>1500000</x:v>
      </x:c>
    </x:row>
    <x:row r="15" ht="23" customHeight="1">
      <x:c r="A15" s="38" t="str">
        <x:v>2101</x:v>
      </x:c>
      <x:c r="B15" s="38" t="str">
        <x:v>Utang Usaha</x:v>
      </x:c>
      <x:c r="C15" s="44" t="n">
        <x:v>0</x:v>
      </x:c>
      <x:c r="D15" s="44" t="n">
        <x:v>1500000</x:v>
      </x:c>
    </x:row>
    <x:row r="16" ht="23" customHeight="1">
      <x:c r="A16" s="34" t="str">
        <x:v>2102</x:v>
      </x:c>
      <x:c r="B16" s="34" t="str">
        <x:v>Utang Wesel</x:v>
      </x:c>
      <x:c r="C16" s="45" t="n">
        <x:v>0</x:v>
      </x:c>
      <x:c r="D16" s="45" t="n">
        <x:v>0</x:v>
      </x:c>
    </x:row>
    <x:row r="17" ht="23" customHeight="1">
      <x:c r="A17" s="38" t="str">
        <x:v>2103</x:v>
      </x:c>
      <x:c r="B17" s="38" t="str">
        <x:v>Utang Gaji dan Komisi</x:v>
      </x:c>
      <x:c r="C17" s="44" t="n">
        <x:v>0</x:v>
      </x:c>
      <x:c r="D17" s="44" t="n">
        <x:v>0</x:v>
      </x:c>
    </x:row>
    <x:row r="18" ht="23" customHeight="1">
      <x:c r="A18" s="34" t="str">
        <x:v>3101</x:v>
      </x:c>
      <x:c r="B18" s="34" t="str">
        <x:v>Modal Pemilik</x:v>
      </x:c>
      <x:c r="C18" s="45" t="n">
        <x:v>0</x:v>
      </x:c>
      <x:c r="D18" s="45" t="n">
        <x:v>35000000</x:v>
      </x:c>
    </x:row>
    <x:row r="19" ht="23" customHeight="1">
      <x:c r="A19" s="38" t="str">
        <x:v>3102</x:v>
      </x:c>
      <x:c r="B19" s="38" t="str">
        <x:v>Prive Pemilik</x:v>
      </x:c>
      <x:c r="C19" s="44" t="n">
        <x:v>2500000</x:v>
      </x:c>
      <x:c r="D19" s="44" t="n">
        <x:v>0</x:v>
      </x:c>
    </x:row>
    <x:row r="20" ht="23" customHeight="1">
      <x:c r="A20" s="34" t="str">
        <x:v>3103</x:v>
      </x:c>
      <x:c r="B20" s="34" t="str">
        <x:v>Ikhtisar Laba Rugi</x:v>
      </x:c>
      <x:c r="C20" s="45" t="n">
        <x:v>0</x:v>
      </x:c>
      <x:c r="D20" s="45" t="n">
        <x:v>0</x:v>
      </x:c>
    </x:row>
    <x:row r="21" ht="23" customHeight="1">
      <x:c r="A21" s="38" t="str">
        <x:v>4101</x:v>
      </x:c>
      <x:c r="B21" s="38" t="str">
        <x:v>Pendapatan Jasa</x:v>
      </x:c>
      <x:c r="C21" s="44" t="n">
        <x:v>0</x:v>
      </x:c>
      <x:c r="D21" s="44" t="n">
        <x:v>57000000</x:v>
      </x:c>
    </x:row>
    <x:row r="22" ht="23" customHeight="1">
      <x:c r="A22" s="34" t="str">
        <x:v>6101</x:v>
      </x:c>
      <x:c r="B22" s="34" t="str">
        <x:v>Biaya Gaji dan Komisi</x:v>
      </x:c>
      <x:c r="C22" s="45" t="n">
        <x:v>35000000</x:v>
      </x:c>
      <x:c r="D22" s="45" t="n">
        <x:v>0</x:v>
      </x:c>
    </x:row>
    <x:row r="23" ht="23" customHeight="1">
      <x:c r="A23" s="38" t="str">
        <x:v>6102</x:v>
      </x:c>
      <x:c r="B23" s="38" t="str">
        <x:v>Biaya Sewa</x:v>
      </x:c>
      <x:c r="C23" s="44" t="n">
        <x:v>4000000</x:v>
      </x:c>
      <x:c r="D23" s="44" t="n">
        <x:v>0</x:v>
      </x:c>
    </x:row>
    <x:row r="24" ht="23" customHeight="1">
      <x:c r="A24" s="34" t="str">
        <x:v>6103</x:v>
      </x:c>
      <x:c r="B24" s="34" t="str">
        <x:v>Biaya Iklan</x:v>
      </x:c>
      <x:c r="C24" s="45" t="n">
        <x:v>3400000</x:v>
      </x:c>
      <x:c r="D24" s="45" t="n">
        <x:v>0</x:v>
      </x:c>
    </x:row>
    <x:row r="25" ht="23" customHeight="1">
      <x:c r="A25" s="38" t="str">
        <x:v>6104</x:v>
      </x:c>
      <x:c r="B25" s="38" t="str">
        <x:v>Biaya Kendaraan</x:v>
      </x:c>
      <x:c r="C25" s="44" t="n">
        <x:v>3250000</x:v>
      </x:c>
      <x:c r="D25" s="44" t="n">
        <x:v>0</x:v>
      </x:c>
    </x:row>
    <x:row r="26" ht="23" customHeight="1">
      <x:c r="A26" s="34" t="str">
        <x:v>6105</x:v>
      </x:c>
      <x:c r="B26" s="34" t="str">
        <x:v>Biaya Lain-lain</x:v>
      </x:c>
      <x:c r="C26" s="45" t="n">
        <x:v>1750000</x:v>
      </x:c>
      <x:c r="D26" s="45" t="n">
        <x:v>0</x:v>
      </x:c>
    </x:row>
    <x:row r="27" ht="23" customHeight="1">
      <x:c r="A27" s="38" t="str">
        <x:v>6106</x:v>
      </x:c>
      <x:c r="B27" s="38" t="str">
        <x:v>Biaya Perlengkapan Kantor</x:v>
      </x:c>
      <x:c r="C27" s="44" t="n">
        <x:v>0</x:v>
      </x:c>
      <x:c r="D27" s="44" t="n">
        <x:v>0</x:v>
      </x:c>
    </x:row>
    <x:row r="28" ht="23" customHeight="1">
      <x:c r="A28" s="34" t="str">
        <x:v>6107</x:v>
      </x:c>
      <x:c r="B28" s="34" t="str">
        <x:v>Biaya Penyusutan Gedung</x:v>
      </x:c>
      <x:c r="C28" s="45" t="n">
        <x:v>0</x:v>
      </x:c>
      <x:c r="D28" s="45" t="n">
        <x:v>0</x:v>
      </x:c>
    </x:row>
    <x:row r="29" ht="23" customHeight="1">
      <x:c r="A29" s="38" t="str">
        <x:v>6108</x:v>
      </x:c>
      <x:c r="B29" s="38" t="str">
        <x:v>Biaya Asuransi</x:v>
      </x:c>
      <x:c r="C29" s="44" t="n">
        <x:v>0</x:v>
      </x:c>
      <x:c r="D29" s="44" t="n">
        <x:v>0</x:v>
      </x:c>
    </x:row>
    <x:row r="30">
      <x:c r="C30" s="46"/>
      <x:c r="D30" s="46"/>
    </x:row>
    <x:row r="31">
      <x:c r="C31" s="46"/>
      <x:c r="D31" s="46"/>
    </x:row>
    <x:row r="32">
      <x:c r="B32" t="str">
        <x:v>TOTAL</x:v>
      </x:c>
      <x:c r="C32" s="46" t="n">
        <x:f>SUM(C7:C29)</x:f>
        <x:v>95000000</x:v>
      </x:c>
      <x:c r="D32" s="46" t="n">
        <x:f>SUM(D7:D29)</x:f>
        <x:v>95000000</x:v>
      </x:c>
    </x:row>
    <x:row r="33">
      <x:c r="B33" t="str">
        <x:v>SELISIH D-K</x:v>
      </x:c>
      <x:c r="C33" s="46" t="n">
        <x:f>C32-D32</x:f>
        <x:v>0</x:v>
      </x:c>
      <x:c r="D33" s="46"/>
    </x:row>
  </x:sheetData>
  <x:mergeCells>
    <x:mergeCell ref="A1:H2"/>
    <x:mergeCell ref="A3:H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22" hidden="0" customWidth="1"/>
    <x:col min="3" max="3" width="28" hidden="0" customWidth="1"/>
    <x:col min="4" max="4" width="34" hidden="0" customWidth="1"/>
    <x:col min="5" max="5" width="78" hidden="0" customWidth="1"/>
    <x:col min="6" max="6" width="20" hidden="0" customWidth="1"/>
    <x:col min="7" max="7" width="48" hidden="0" customWidth="1"/>
    <x:col min="8" max="8" width="21" hidden="0" customWidth="1"/>
  </x:cols>
  <x:sheetData>
    <x:row r="1" ht="24" customHeight="1">
      <x:c r="A1" s="4" t="str">
        <x:v>CV Angkasa | BUKTI TRANSAKSI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No bukti</x:v>
      </x:c>
      <x:c r="B6" s="28" t="str">
        <x:v>Tanggal</x:v>
      </x:c>
      <x:c r="C6" s="28" t="str">
        <x:v>Jenis dokumen</x:v>
      </x:c>
      <x:c r="D6" s="28" t="str">
        <x:v>Aktivitas</x:v>
      </x:c>
      <x:c r="E6" s="28" t="str">
        <x:v>Isi bukti transaksi | data otentik simulasi</x:v>
      </x:c>
      <x:c r="F6" s="28" t="str">
        <x:v>Nilai bruto</x:v>
      </x:c>
      <x:c r="G6" s="28" t="str">
        <x:v>Catatan</x:v>
      </x:c>
    </x:row>
    <x:row r="7" ht="57" customHeight="1">
      <x:c r="A7" s="38" t="str">
        <x:v>BKK 01</x:v>
      </x:c>
      <x:c r="B7" s="38" t="str">
        <x:v>1 Des 2026</x:v>
      </x:c>
      <x:c r="C7" s="38" t="str">
        <x:v>Bukti Kas Keluar</x:v>
      </x:c>
      <x:c r="D7" s="38" t="str">
        <x:v>Membayar sewa kantor</x:v>
      </x:c>
      <x:c r="E7" s="38" t="str">
        <x:v>Dibayar sewa kantor bulan Desember Rp500.000.</x:v>
      </x:c>
      <x:c r="F7" s="44" t="n">
        <x:v>500000</x:v>
      </x:c>
      <x:c r="G7" s="38" t="str">
        <x:v>Disusun untuk pembelajaran, bukan dokumen komersial asli</x:v>
      </x:c>
    </x:row>
    <x:row r="8" ht="57" customHeight="1">
      <x:c r="A8" s="34" t="str">
        <x:v>FB 01</x:v>
      </x:c>
      <x:c r="B8" s="34" t="str">
        <x:v>2 Des 2026</x:v>
      </x:c>
      <x:c r="C8" s="34" t="str">
        <x:v>Faktur Pembelian</x:v>
      </x:c>
      <x:c r="D8" s="34" t="str">
        <x:v>Membeli perlengkapan kredit</x:v>
      </x:c>
      <x:c r="E8" s="34" t="str">
        <x:v>Dibeli perlengkapan kantor secara kredit Rp150.000.</x:v>
      </x:c>
      <x:c r="F8" s="45" t="n">
        <x:v>150000</x:v>
      </x:c>
      <x:c r="G8" s="34" t="str">
        <x:v>Disusun untuk pembelajaran, bukan dokumen komersial asli</x:v>
      </x:c>
    </x:row>
    <x:row r="9" ht="57" customHeight="1">
      <x:c r="A9" s="38" t="str">
        <x:v>BKK 02</x:v>
      </x:c>
      <x:c r="B9" s="38" t="str">
        <x:v>4 Des 2026</x:v>
      </x:c>
      <x:c r="C9" s="38" t="str">
        <x:v>Bukti Kas Keluar</x:v>
      </x:c>
      <x:c r="D9" s="38" t="str">
        <x:v>Membeli tanah sebagian tunai</x:v>
      </x:c>
      <x:c r="E9" s="38" t="str">
        <x:v>Tanah Rp12.500.000; dibayar tunai Rp2.500.000, sisanya dengan wesel.</x:v>
      </x:c>
      <x:c r="F9" s="44" t="n">
        <x:v>12500000</x:v>
      </x:c>
      <x:c r="G9" s="38" t="str">
        <x:v>Disusun untuk pembelajaran, bukan dokumen komersial asli</x:v>
      </x:c>
    </x:row>
    <x:row r="10" ht="57" customHeight="1">
      <x:c r="A10" s="34" t="str">
        <x:v>BKM 01</x:v>
      </x:c>
      <x:c r="B10" s="34" t="str">
        <x:v>8 Des 2026</x:v>
      </x:c>
      <x:c r="C10" s="34" t="str">
        <x:v>Bukti Kas Masuk</x:v>
      </x:c>
      <x:c r="D10" s="34" t="str">
        <x:v>Menerima pelunasan piutang</x:v>
      </x:c>
      <x:c r="E10" s="34" t="str">
        <x:v>Diterima pelunasan piutang dari pelanggan Rp12.000.000.</x:v>
      </x:c>
      <x:c r="F10" s="45" t="n">
        <x:v>12000000</x:v>
      </x:c>
      <x:c r="G10" s="34" t="str">
        <x:v>Disusun untuk pembelajaran, bukan dokumen komersial asli</x:v>
      </x:c>
    </x:row>
    <x:row r="11" ht="57" customHeight="1">
      <x:c r="A11" s="38" t="str">
        <x:v>FJ 01</x:v>
      </x:c>
      <x:c r="B11" s="38" t="str">
        <x:v>11 Des 2026</x:v>
      </x:c>
      <x:c r="C11" s="38" t="str">
        <x:v>Faktur Penjualan Jasa</x:v>
      </x:c>
      <x:c r="D11" s="38" t="str">
        <x:v>Mengirim faktur jasa kredit</x:v>
      </x:c>
      <x:c r="E11" s="38" t="str">
        <x:v>Dikirim faktur jasa kepada pelanggan secara kredit Rp950.000.</x:v>
      </x:c>
      <x:c r="F11" s="44" t="n">
        <x:v>950000</x:v>
      </x:c>
      <x:c r="G11" s="38" t="str">
        <x:v>Disusun untuk pembelajaran, bukan dokumen komersial asli</x:v>
      </x:c>
    </x:row>
    <x:row r="12" ht="57" customHeight="1">
      <x:c r="A12" s="34" t="str">
        <x:v>BKK 03</x:v>
      </x:c>
      <x:c r="B12" s="34" t="str">
        <x:v>15 Des 2026</x:v>
      </x:c>
      <x:c r="C12" s="34" t="str">
        <x:v>Bukti Kas Keluar</x:v>
      </x:c>
      <x:c r="D12" s="34" t="str">
        <x:v>Membayar gaji dan komisi</x:v>
      </x:c>
      <x:c r="E12" s="34" t="str">
        <x:v>Dibayar gaji dan komisi Rp3.700.000.</x:v>
      </x:c>
      <x:c r="F12" s="45" t="n">
        <x:v>3700000</x:v>
      </x:c>
      <x:c r="G12" s="34" t="str">
        <x:v>Disusun untuk pembelajaran, bukan dokumen komersial asli</x:v>
      </x:c>
    </x:row>
    <x:row r="13" ht="57" customHeight="1">
      <x:c r="A13" s="38" t="str">
        <x:v>BKM 02</x:v>
      </x:c>
      <x:c r="B13" s="38" t="str">
        <x:v>20 Des 2026</x:v>
      </x:c>
      <x:c r="C13" s="38" t="str">
        <x:v>Bukti Kas Masuk</x:v>
      </x:c>
      <x:c r="D13" s="38" t="str">
        <x:v>Menerima piutang kembali</x:v>
      </x:c>
      <x:c r="E13" s="38" t="str">
        <x:v>Diterima pelunasan piutang dari pelanggan Rp4.500.000.</x:v>
      </x:c>
      <x:c r="F13" s="44" t="n">
        <x:v>4500000</x:v>
      </x:c>
      <x:c r="G13" s="38" t="str">
        <x:v>Disusun untuk pembelajaran, bukan dokumen komersial asli</x:v>
      </x:c>
    </x:row>
    <x:row r="14" ht="57" customHeight="1">
      <x:c r="A14" s="34" t="str">
        <x:v>BKK 04</x:v>
      </x:c>
      <x:c r="B14" s="34" t="str">
        <x:v>30 Des 2026</x:v>
      </x:c>
      <x:c r="C14" s="34" t="str">
        <x:v>Bukti Kas Keluar</x:v>
      </x:c>
      <x:c r="D14" s="34" t="str">
        <x:v>Membayar berbagai biaya</x:v>
      </x:c>
      <x:c r="E14" s="34" t="str">
        <x:v>Dibayar macam-macam biaya Rp155.000.</x:v>
      </x:c>
      <x:c r="F14" s="45" t="n">
        <x:v>155000</x:v>
      </x:c>
      <x:c r="G14" s="34" t="str">
        <x:v>Disusun untuk pembelajaran, bukan dokumen komersial asli</x:v>
      </x:c>
    </x:row>
    <x:row r="15" ht="57" customHeight="1">
      <x:c r="A15" s="38" t="str">
        <x:v>BKK 05</x:v>
      </x:c>
      <x:c r="B15" s="38" t="str">
        <x:v>30 Des 2026</x:v>
      </x:c>
      <x:c r="C15" s="38" t="str">
        <x:v>Bukti Kas Keluar</x:v>
      </x:c>
      <x:c r="D15" s="38" t="str">
        <x:v>Membayar gaji dan komisi</x:v>
      </x:c>
      <x:c r="E15" s="38" t="str">
        <x:v>Dibayar biaya gaji dan komisi Rp5.000.000.</x:v>
      </x:c>
      <x:c r="F15" s="44" t="n">
        <x:v>5000000</x:v>
      </x:c>
      <x:c r="G15" s="38" t="str">
        <x:v>Disusun untuk pembelajaran, bukan dokumen komersial asli</x:v>
      </x:c>
    </x:row>
    <x:row r="16" ht="57" customHeight="1">
      <x:c r="A16" s="34" t="str">
        <x:v>BKK 06</x:v>
      </x:c>
      <x:c r="B16" s="34" t="str">
        <x:v>31 Des 2026</x:v>
      </x:c>
      <x:c r="C16" s="34" t="str">
        <x:v>Bukti Kas Keluar</x:v>
      </x:c>
      <x:c r="D16" s="34" t="str">
        <x:v>Pengambilan pribadi pemilik</x:v>
      </x:c>
      <x:c r="E16" s="34" t="str">
        <x:v>Pemilik mengambil uang kas untuk keperluan pribadi Rp2.500.000.</x:v>
      </x:c>
      <x:c r="F16" s="45" t="n">
        <x:v>2500000</x:v>
      </x:c>
      <x:c r="G16" s="34" t="str">
        <x:v>Disusun untuk pembelajaran, bukan dokumen komersial asli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42" hidden="0" customWidth="1"/>
    <x:col min="4" max="4" width="38" hidden="0" customWidth="1"/>
    <x:col min="5" max="5" width="37" hidden="0" customWidth="1"/>
    <x:col min="6" max="6" width="75" hidden="0" customWidth="1"/>
    <x:col min="7" max="7" width="42" hidden="0" customWidth="1"/>
    <x:col min="8" max="8" width="21" hidden="0" customWidth="1"/>
  </x:cols>
  <x:sheetData>
    <x:row r="1" ht="24" customHeight="1">
      <x:c r="A1" s="4" t="str">
        <x:v>CV Angkasa | ANALISIS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Dokumen</x:v>
      </x:c>
      <x:c r="B6" s="28" t="str">
        <x:v>Tanggal</x:v>
      </x:c>
      <x:c r="C6" s="28" t="str">
        <x:v>Apa yang terjadi?</x:v>
      </x:c>
      <x:c r="D6" s="28" t="str">
        <x:v>Akun terdampak (isi)</x:v>
      </x:c>
      <x:c r="E6" s="28" t="str">
        <x:v>Susunan D/K (isi)</x:v>
      </x:c>
      <x:c r="F6" s="28" t="str">
        <x:v>Reasoning dan alasan (isi)</x:v>
      </x:c>
      <x:c r="G6" s="28" t="str">
        <x:v>Status analisis</x:v>
      </x:c>
    </x:row>
    <x:row r="7" ht="55" customHeight="1">
      <x:c r="A7" s="38" t="str">
        <x:v>BKK 01</x:v>
      </x:c>
      <x:c r="B7" s="38" t="str">
        <x:v>1 Des 2026</x:v>
      </x:c>
      <x:c r="C7" s="38" t="str">
        <x:v>Membayar sewa kantor</x:v>
      </x:c>
      <x:c r="D7" s="40" t="str"/>
      <x:c r="E7" s="40" t="str"/>
      <x:c r="F7" s="40" t="str"/>
      <x:c r="G7" s="40" t="str">
        <x:v>PERIKSA</x:v>
      </x:c>
    </x:row>
    <x:row r="8" ht="55" customHeight="1">
      <x:c r="A8" s="34" t="str">
        <x:v>FB 01</x:v>
      </x:c>
      <x:c r="B8" s="34" t="str">
        <x:v>2 Des 2026</x:v>
      </x:c>
      <x:c r="C8" s="34" t="str">
        <x:v>Membeli perlengkapan kredit</x:v>
      </x:c>
      <x:c r="D8" s="40" t="str"/>
      <x:c r="E8" s="40" t="str"/>
      <x:c r="F8" s="40" t="str"/>
      <x:c r="G8" s="40" t="str">
        <x:v>PERIKSA</x:v>
      </x:c>
    </x:row>
    <x:row r="9" ht="55" customHeight="1">
      <x:c r="A9" s="38" t="str">
        <x:v>BKK 02</x:v>
      </x:c>
      <x:c r="B9" s="38" t="str">
        <x:v>4 Des 2026</x:v>
      </x:c>
      <x:c r="C9" s="38" t="str">
        <x:v>Membeli tanah sebagian tunai</x:v>
      </x:c>
      <x:c r="D9" s="40" t="str"/>
      <x:c r="E9" s="40" t="str"/>
      <x:c r="F9" s="40" t="str"/>
      <x:c r="G9" s="40" t="str">
        <x:v>PERIKSA</x:v>
      </x:c>
    </x:row>
    <x:row r="10" ht="55" customHeight="1">
      <x:c r="A10" s="34" t="str">
        <x:v>BKM 01</x:v>
      </x:c>
      <x:c r="B10" s="34" t="str">
        <x:v>8 Des 2026</x:v>
      </x:c>
      <x:c r="C10" s="34" t="str">
        <x:v>Menerima pelunasan piutang</x:v>
      </x:c>
      <x:c r="D10" s="40" t="str"/>
      <x:c r="E10" s="40" t="str"/>
      <x:c r="F10" s="40" t="str"/>
      <x:c r="G10" s="40" t="str">
        <x:v>PERIKSA</x:v>
      </x:c>
    </x:row>
    <x:row r="11" ht="55" customHeight="1">
      <x:c r="A11" s="38" t="str">
        <x:v>FJ 01</x:v>
      </x:c>
      <x:c r="B11" s="38" t="str">
        <x:v>11 Des 2026</x:v>
      </x:c>
      <x:c r="C11" s="38" t="str">
        <x:v>Mengirim faktur jasa kredit</x:v>
      </x:c>
      <x:c r="D11" s="40" t="str"/>
      <x:c r="E11" s="40" t="str"/>
      <x:c r="F11" s="40" t="str"/>
      <x:c r="G11" s="40" t="str">
        <x:v>PERIKSA</x:v>
      </x:c>
    </x:row>
    <x:row r="12" ht="55" customHeight="1">
      <x:c r="A12" s="34" t="str">
        <x:v>BKK 03</x:v>
      </x:c>
      <x:c r="B12" s="34" t="str">
        <x:v>15 Des 2026</x:v>
      </x:c>
      <x:c r="C12" s="34" t="str">
        <x:v>Membayar gaji dan komisi</x:v>
      </x:c>
      <x:c r="D12" s="40" t="str"/>
      <x:c r="E12" s="40" t="str"/>
      <x:c r="F12" s="40" t="str"/>
      <x:c r="G12" s="40" t="str">
        <x:v>PERIKSA</x:v>
      </x:c>
    </x:row>
    <x:row r="13" ht="55" customHeight="1">
      <x:c r="A13" s="38" t="str">
        <x:v>BKM 02</x:v>
      </x:c>
      <x:c r="B13" s="38" t="str">
        <x:v>20 Des 2026</x:v>
      </x:c>
      <x:c r="C13" s="38" t="str">
        <x:v>Menerima piutang kembali</x:v>
      </x:c>
      <x:c r="D13" s="40" t="str"/>
      <x:c r="E13" s="40" t="str"/>
      <x:c r="F13" s="40" t="str"/>
      <x:c r="G13" s="40" t="str">
        <x:v>PERIKSA</x:v>
      </x:c>
    </x:row>
    <x:row r="14" ht="55" customHeight="1">
      <x:c r="A14" s="34" t="str">
        <x:v>BKK 04</x:v>
      </x:c>
      <x:c r="B14" s="34" t="str">
        <x:v>30 Des 2026</x:v>
      </x:c>
      <x:c r="C14" s="34" t="str">
        <x:v>Membayar berbagai biaya</x:v>
      </x:c>
      <x:c r="D14" s="40" t="str"/>
      <x:c r="E14" s="40" t="str"/>
      <x:c r="F14" s="40" t="str"/>
      <x:c r="G14" s="40" t="str">
        <x:v>PERIKSA</x:v>
      </x:c>
    </x:row>
    <x:row r="15" ht="55" customHeight="1">
      <x:c r="A15" s="38" t="str">
        <x:v>BKK 05</x:v>
      </x:c>
      <x:c r="B15" s="38" t="str">
        <x:v>30 Des 2026</x:v>
      </x:c>
      <x:c r="C15" s="38" t="str">
        <x:v>Membayar gaji dan komisi</x:v>
      </x:c>
      <x:c r="D15" s="40" t="str"/>
      <x:c r="E15" s="40" t="str"/>
      <x:c r="F15" s="40" t="str"/>
      <x:c r="G15" s="40" t="str">
        <x:v>PERIKSA</x:v>
      </x:c>
    </x:row>
    <x:row r="16" ht="55" customHeight="1">
      <x:c r="A16" s="34" t="str">
        <x:v>BKK 06</x:v>
      </x:c>
      <x:c r="B16" s="34" t="str">
        <x:v>31 Des 2026</x:v>
      </x:c>
      <x:c r="C16" s="34" t="str">
        <x:v>Pengambilan pribadi pemilik</x:v>
      </x:c>
      <x:c r="D16" s="40" t="str"/>
      <x:c r="E16" s="40" t="str"/>
      <x:c r="F16" s="40" t="str"/>
      <x:c r="G16" s="40" t="str">
        <x:v>PERIKSA</x:v>
      </x:c>
    </x:row>
    <x:row r="17" ht="55" customHeight="1">
      <x:c r="A17" s="38" t="str">
        <x:v>MEMO 01</x:v>
      </x:c>
      <x:c r="B17" s="38" t="str">
        <x:v>31 Des 2026</x:v>
      </x:c>
      <x:c r="C17" s="38" t="str">
        <x:v>Pemakaian perlengkapan</x:v>
      </x:c>
      <x:c r="D17" s="40" t="str"/>
      <x:c r="E17" s="40" t="str"/>
      <x:c r="F17" s="40" t="str"/>
      <x:c r="G17" s="40" t="str">
        <x:v>PERIKSA</x:v>
      </x:c>
    </x:row>
    <x:row r="18" ht="55" customHeight="1">
      <x:c r="A18" s="34" t="str">
        <x:v>MEMO 02</x:v>
      </x:c>
      <x:c r="B18" s="34" t="str">
        <x:v>31 Des 2026</x:v>
      </x:c>
      <x:c r="C18" s="34" t="str">
        <x:v>Mengoreksi iklan yang belum terpakai</x:v>
      </x:c>
      <x:c r="D18" s="40" t="str"/>
      <x:c r="E18" s="40" t="str"/>
      <x:c r="F18" s="40" t="str"/>
      <x:c r="G18" s="40" t="str">
        <x:v>PERIKSA</x:v>
      </x:c>
    </x:row>
    <x:row r="19" ht="55" customHeight="1">
      <x:c r="A19" s="38" t="str">
        <x:v>MEMO 03</x:v>
      </x:c>
      <x:c r="B19" s="38" t="str">
        <x:v>31 Des 2026</x:v>
      </x:c>
      <x:c r="C19" s="38" t="str">
        <x:v>Penyusutan gedung</x:v>
      </x:c>
      <x:c r="D19" s="40" t="str"/>
      <x:c r="E19" s="40" t="str"/>
      <x:c r="F19" s="40" t="str"/>
      <x:c r="G19" s="40" t="str">
        <x:v>PERIKSA</x:v>
      </x:c>
    </x:row>
    <x:row r="20" ht="55" customHeight="1">
      <x:c r="A20" s="34" t="str">
        <x:v>MEMO 04</x:v>
      </x:c>
      <x:c r="B20" s="34" t="str">
        <x:v>31 Des 2026</x:v>
      </x:c>
      <x:c r="C20" s="34" t="str">
        <x:v>Penyesuaian asuransi dengan asumsi</x:v>
      </x:c>
      <x:c r="D20" s="40" t="str"/>
      <x:c r="E20" s="40" t="str"/>
      <x:c r="F20" s="40" t="str"/>
      <x:c r="G20" s="40" t="str">
        <x:v>PERIKSA</x:v>
      </x:c>
    </x:row>
    <x:row r="21" ht="55" customHeight="1">
      <x:c r="A21" s="38" t="str">
        <x:v>MEMO 05</x:v>
      </x:c>
      <x:c r="B21" s="38" t="str">
        <x:v>31 Des 2026</x:v>
      </x:c>
      <x:c r="C21" s="38" t="str">
        <x:v>Gaji yang masih harus dibayar</x:v>
      </x:c>
      <x:c r="D21" s="40" t="str"/>
      <x:c r="E21" s="40" t="str"/>
      <x:c r="F21" s="40" t="str"/>
      <x:c r="G21" s="40" t="str">
        <x:v>PERIKSA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4" hidden="0" customWidth="1"/>
    <x:col min="3" max="3" width="19" hidden="0" customWidth="1"/>
    <x:col min="4" max="4" width="38" hidden="0" customWidth="1"/>
    <x:col min="5" max="5" width="19" hidden="0" customWidth="1"/>
    <x:col min="6" max="6" width="19" hidden="0" customWidth="1"/>
    <x:col min="7" max="7" width="75" hidden="0" customWidth="1"/>
    <x:col min="8" max="8" width="21" hidden="0" customWidth="1"/>
  </x:cols>
  <x:sheetData>
    <x:row r="1" ht="24" customHeight="1">
      <x:c r="A1" s="4" t="str">
        <x:v>CV Angkasa | JURNAL UMUM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No bukti</x:v>
      </x:c>
      <x:c r="B6" s="28" t="str">
        <x:v>Tanggal</x:v>
      </x:c>
      <x:c r="C6" s="28" t="str">
        <x:v>Kode (isi)</x:v>
      </x:c>
      <x:c r="D6" s="28" t="str">
        <x:v>Nama akun otomatis</x:v>
      </x:c>
      <x:c r="E6" s="28" t="str">
        <x:v>Debet (isi)</x:v>
      </x:c>
      <x:c r="F6" s="28" t="str">
        <x:v>Kredit (isi)</x:v>
      </x:c>
      <x:c r="G6" s="28" t="str">
        <x:v>Reasoning / catatan</x:v>
      </x:c>
    </x:row>
    <x:row r="7" ht="37" customHeight="1">
      <x:c r="A7" s="38" t="str">
        <x:v>BKK 01</x:v>
      </x:c>
      <x:c r="B7" s="38" t="str">
        <x:v>1 Des 2026</x:v>
      </x:c>
      <x:c r="C7" s="40"/>
      <x:c r="D7" s="38" t="str">
        <x:f>IF(C7="","",IFERROR(VLOOKUP(C7,COA!$A$7:$B$29,2,FALSE),"KODE TIDAK VALID"))</x:f>
      </x:c>
      <x:c r="E7" s="50"/>
      <x:c r="F7" s="50"/>
      <x:c r="G7" s="40" t="str"/>
    </x:row>
    <x:row r="8" ht="37" customHeight="1">
      <x:c r="A8" s="34" t="str">
        <x:v>BKK 01</x:v>
      </x:c>
      <x:c r="B8" s="34" t="str">
        <x:v>1 Des 2026</x:v>
      </x:c>
      <x:c r="C8" s="40"/>
      <x:c r="D8" s="34" t="str">
        <x:f>IF(C8="","",IFERROR(VLOOKUP(C8,COA!$A$7:$B$29,2,FALSE),"KODE TIDAK VALID"))</x:f>
      </x:c>
      <x:c r="E8" s="50"/>
      <x:c r="F8" s="50"/>
      <x:c r="G8" s="40" t="str"/>
    </x:row>
    <x:row r="9" ht="37" customHeight="1">
      <x:c r="A9" s="38" t="str">
        <x:v>FB 01</x:v>
      </x:c>
      <x:c r="B9" s="38" t="str">
        <x:v>2 Des 2026</x:v>
      </x:c>
      <x:c r="C9" s="40"/>
      <x:c r="D9" s="38" t="str">
        <x:f>IF(C9="","",IFERROR(VLOOKUP(C9,COA!$A$7:$B$29,2,FALSE),"KODE TIDAK VALID"))</x:f>
      </x:c>
      <x:c r="E9" s="50"/>
      <x:c r="F9" s="50"/>
      <x:c r="G9" s="40" t="str"/>
    </x:row>
    <x:row r="10" ht="37" customHeight="1">
      <x:c r="A10" s="34" t="str">
        <x:v>FB 01</x:v>
      </x:c>
      <x:c r="B10" s="34" t="str">
        <x:v>2 Des 2026</x:v>
      </x:c>
      <x:c r="C10" s="40"/>
      <x:c r="D10" s="34" t="str">
        <x:f>IF(C10="","",IFERROR(VLOOKUP(C10,COA!$A$7:$B$29,2,FALSE),"KODE TIDAK VALID"))</x:f>
      </x:c>
      <x:c r="E10" s="50"/>
      <x:c r="F10" s="50"/>
      <x:c r="G10" s="40" t="str"/>
    </x:row>
    <x:row r="11" ht="37" customHeight="1">
      <x:c r="A11" s="38" t="str">
        <x:v>BKK 02</x:v>
      </x:c>
      <x:c r="B11" s="38" t="str">
        <x:v>4 Des 2026</x:v>
      </x:c>
      <x:c r="C11" s="40"/>
      <x:c r="D11" s="38" t="str">
        <x:f>IF(C11="","",IFERROR(VLOOKUP(C11,COA!$A$7:$B$29,2,FALSE),"KODE TIDAK VALID"))</x:f>
      </x:c>
      <x:c r="E11" s="50"/>
      <x:c r="F11" s="50"/>
      <x:c r="G11" s="40" t="str"/>
    </x:row>
    <x:row r="12" ht="37" customHeight="1">
      <x:c r="A12" s="34" t="str">
        <x:v>BKK 02</x:v>
      </x:c>
      <x:c r="B12" s="34" t="str">
        <x:v>4 Des 2026</x:v>
      </x:c>
      <x:c r="C12" s="40"/>
      <x:c r="D12" s="34" t="str">
        <x:f>IF(C12="","",IFERROR(VLOOKUP(C12,COA!$A$7:$B$29,2,FALSE),"KODE TIDAK VALID"))</x:f>
      </x:c>
      <x:c r="E12" s="50"/>
      <x:c r="F12" s="50"/>
      <x:c r="G12" s="40" t="str"/>
    </x:row>
    <x:row r="13" ht="37" customHeight="1">
      <x:c r="A13" s="38" t="str">
        <x:v>BKK 02</x:v>
      </x:c>
      <x:c r="B13" s="38" t="str">
        <x:v>4 Des 2026</x:v>
      </x:c>
      <x:c r="C13" s="40"/>
      <x:c r="D13" s="38" t="str">
        <x:f>IF(C13="","",IFERROR(VLOOKUP(C13,COA!$A$7:$B$29,2,FALSE),"KODE TIDAK VALID"))</x:f>
      </x:c>
      <x:c r="E13" s="50"/>
      <x:c r="F13" s="50"/>
      <x:c r="G13" s="40" t="str"/>
    </x:row>
    <x:row r="14" ht="37" customHeight="1">
      <x:c r="A14" s="34" t="str">
        <x:v>BKM 01</x:v>
      </x:c>
      <x:c r="B14" s="34" t="str">
        <x:v>8 Des 2026</x:v>
      </x:c>
      <x:c r="C14" s="40"/>
      <x:c r="D14" s="34" t="str">
        <x:f>IF(C14="","",IFERROR(VLOOKUP(C14,COA!$A$7:$B$29,2,FALSE),"KODE TIDAK VALID"))</x:f>
      </x:c>
      <x:c r="E14" s="50"/>
      <x:c r="F14" s="50"/>
      <x:c r="G14" s="40" t="str"/>
    </x:row>
    <x:row r="15" ht="37" customHeight="1">
      <x:c r="A15" s="38" t="str">
        <x:v>BKM 01</x:v>
      </x:c>
      <x:c r="B15" s="38" t="str">
        <x:v>8 Des 2026</x:v>
      </x:c>
      <x:c r="C15" s="40"/>
      <x:c r="D15" s="38" t="str">
        <x:f>IF(C15="","",IFERROR(VLOOKUP(C15,COA!$A$7:$B$29,2,FALSE),"KODE TIDAK VALID"))</x:f>
      </x:c>
      <x:c r="E15" s="50"/>
      <x:c r="F15" s="50"/>
      <x:c r="G15" s="40" t="str"/>
    </x:row>
    <x:row r="16" ht="37" customHeight="1">
      <x:c r="A16" s="34" t="str">
        <x:v>FJ 01</x:v>
      </x:c>
      <x:c r="B16" s="34" t="str">
        <x:v>11 Des 2026</x:v>
      </x:c>
      <x:c r="C16" s="40"/>
      <x:c r="D16" s="34" t="str">
        <x:f>IF(C16="","",IFERROR(VLOOKUP(C16,COA!$A$7:$B$29,2,FALSE),"KODE TIDAK VALID"))</x:f>
      </x:c>
      <x:c r="E16" s="50"/>
      <x:c r="F16" s="50"/>
      <x:c r="G16" s="40" t="str"/>
    </x:row>
    <x:row r="17" ht="37" customHeight="1">
      <x:c r="A17" s="38" t="str">
        <x:v>FJ 01</x:v>
      </x:c>
      <x:c r="B17" s="38" t="str">
        <x:v>11 Des 2026</x:v>
      </x:c>
      <x:c r="C17" s="40"/>
      <x:c r="D17" s="38" t="str">
        <x:f>IF(C17="","",IFERROR(VLOOKUP(C17,COA!$A$7:$B$29,2,FALSE),"KODE TIDAK VALID"))</x:f>
      </x:c>
      <x:c r="E17" s="50"/>
      <x:c r="F17" s="50"/>
      <x:c r="G17" s="40" t="str"/>
    </x:row>
    <x:row r="18" ht="37" customHeight="1">
      <x:c r="A18" s="34" t="str">
        <x:v>BKK 03</x:v>
      </x:c>
      <x:c r="B18" s="34" t="str">
        <x:v>15 Des 2026</x:v>
      </x:c>
      <x:c r="C18" s="40"/>
      <x:c r="D18" s="34" t="str">
        <x:f>IF(C18="","",IFERROR(VLOOKUP(C18,COA!$A$7:$B$29,2,FALSE),"KODE TIDAK VALID"))</x:f>
      </x:c>
      <x:c r="E18" s="50"/>
      <x:c r="F18" s="50"/>
      <x:c r="G18" s="40" t="str"/>
    </x:row>
    <x:row r="19" ht="37" customHeight="1">
      <x:c r="A19" s="38" t="str">
        <x:v>BKK 03</x:v>
      </x:c>
      <x:c r="B19" s="38" t="str">
        <x:v>15 Des 2026</x:v>
      </x:c>
      <x:c r="C19" s="40"/>
      <x:c r="D19" s="38" t="str">
        <x:f>IF(C19="","",IFERROR(VLOOKUP(C19,COA!$A$7:$B$29,2,FALSE),"KODE TIDAK VALID"))</x:f>
      </x:c>
      <x:c r="E19" s="50"/>
      <x:c r="F19" s="50"/>
      <x:c r="G19" s="40" t="str"/>
    </x:row>
    <x:row r="20" ht="37" customHeight="1">
      <x:c r="A20" s="34" t="str">
        <x:v>BKM 02</x:v>
      </x:c>
      <x:c r="B20" s="34" t="str">
        <x:v>20 Des 2026</x:v>
      </x:c>
      <x:c r="C20" s="40"/>
      <x:c r="D20" s="34" t="str">
        <x:f>IF(C20="","",IFERROR(VLOOKUP(C20,COA!$A$7:$B$29,2,FALSE),"KODE TIDAK VALID"))</x:f>
      </x:c>
      <x:c r="E20" s="50"/>
      <x:c r="F20" s="50"/>
      <x:c r="G20" s="40" t="str"/>
    </x:row>
    <x:row r="21" ht="37" customHeight="1">
      <x:c r="A21" s="38" t="str">
        <x:v>BKM 02</x:v>
      </x:c>
      <x:c r="B21" s="38" t="str">
        <x:v>20 Des 2026</x:v>
      </x:c>
      <x:c r="C21" s="40"/>
      <x:c r="D21" s="38" t="str">
        <x:f>IF(C21="","",IFERROR(VLOOKUP(C21,COA!$A$7:$B$29,2,FALSE),"KODE TIDAK VALID"))</x:f>
      </x:c>
      <x:c r="E21" s="50"/>
      <x:c r="F21" s="50"/>
      <x:c r="G21" s="40" t="str"/>
    </x:row>
    <x:row r="22" ht="37" customHeight="1">
      <x:c r="A22" s="34" t="str">
        <x:v>BKK 04</x:v>
      </x:c>
      <x:c r="B22" s="34" t="str">
        <x:v>30 Des 2026</x:v>
      </x:c>
      <x:c r="C22" s="40"/>
      <x:c r="D22" s="34" t="str">
        <x:f>IF(C22="","",IFERROR(VLOOKUP(C22,COA!$A$7:$B$29,2,FALSE),"KODE TIDAK VALID"))</x:f>
      </x:c>
      <x:c r="E22" s="50"/>
      <x:c r="F22" s="50"/>
      <x:c r="G22" s="40" t="str"/>
    </x:row>
    <x:row r="23" ht="37" customHeight="1">
      <x:c r="A23" s="38" t="str">
        <x:v>BKK 04</x:v>
      </x:c>
      <x:c r="B23" s="38" t="str">
        <x:v>30 Des 2026</x:v>
      </x:c>
      <x:c r="C23" s="40"/>
      <x:c r="D23" s="38" t="str">
        <x:f>IF(C23="","",IFERROR(VLOOKUP(C23,COA!$A$7:$B$29,2,FALSE),"KODE TIDAK VALID"))</x:f>
      </x:c>
      <x:c r="E23" s="50"/>
      <x:c r="F23" s="50"/>
      <x:c r="G23" s="40" t="str"/>
    </x:row>
    <x:row r="24" ht="37" customHeight="1">
      <x:c r="A24" s="34" t="str">
        <x:v>BKK 05</x:v>
      </x:c>
      <x:c r="B24" s="34" t="str">
        <x:v>30 Des 2026</x:v>
      </x:c>
      <x:c r="C24" s="40"/>
      <x:c r="D24" s="34" t="str">
        <x:f>IF(C24="","",IFERROR(VLOOKUP(C24,COA!$A$7:$B$29,2,FALSE),"KODE TIDAK VALID"))</x:f>
      </x:c>
      <x:c r="E24" s="50"/>
      <x:c r="F24" s="50"/>
      <x:c r="G24" s="40" t="str"/>
    </x:row>
    <x:row r="25" ht="37" customHeight="1">
      <x:c r="A25" s="38" t="str">
        <x:v>BKK 05</x:v>
      </x:c>
      <x:c r="B25" s="38" t="str">
        <x:v>30 Des 2026</x:v>
      </x:c>
      <x:c r="C25" s="40"/>
      <x:c r="D25" s="38" t="str">
        <x:f>IF(C25="","",IFERROR(VLOOKUP(C25,COA!$A$7:$B$29,2,FALSE),"KODE TIDAK VALID"))</x:f>
      </x:c>
      <x:c r="E25" s="50"/>
      <x:c r="F25" s="50"/>
      <x:c r="G25" s="40" t="str"/>
    </x:row>
    <x:row r="26" ht="37" customHeight="1">
      <x:c r="A26" s="34" t="str">
        <x:v>BKK 06</x:v>
      </x:c>
      <x:c r="B26" s="34" t="str">
        <x:v>31 Des 2026</x:v>
      </x:c>
      <x:c r="C26" s="40"/>
      <x:c r="D26" s="34" t="str">
        <x:f>IF(C26="","",IFERROR(VLOOKUP(C26,COA!$A$7:$B$29,2,FALSE),"KODE TIDAK VALID"))</x:f>
      </x:c>
      <x:c r="E26" s="50"/>
      <x:c r="F26" s="50"/>
      <x:c r="G26" s="40" t="str"/>
    </x:row>
    <x:row r="27" ht="37" customHeight="1">
      <x:c r="A27" s="38" t="str">
        <x:v>BKK 06</x:v>
      </x:c>
      <x:c r="B27" s="38" t="str">
        <x:v>31 Des 2026</x:v>
      </x:c>
      <x:c r="C27" s="40"/>
      <x:c r="D27" s="38" t="str">
        <x:f>IF(C27="","",IFERROR(VLOOKUP(C27,COA!$A$7:$B$29,2,FALSE),"KODE TIDAK VALID"))</x:f>
      </x:c>
      <x:c r="E27" s="50"/>
      <x:c r="F27" s="50"/>
      <x:c r="G27" s="40" t="str"/>
    </x:row>
    <x:row r="28">
      <x:c r="E28" s="46"/>
      <x:c r="F28" s="46"/>
    </x:row>
    <x:row r="29">
      <x:c r="D29" t="str">
        <x:v>TOTAL JURNAL</x:v>
      </x:c>
      <x:c r="E29" s="46" t="n">
        <x:f>SUM(E7:E27)</x:f>
        <x:v>0</x:v>
      </x:c>
      <x:c r="F29" s="46" t="n">
        <x:f>SUM(F7:F27)</x:f>
        <x:v>0</x:v>
      </x:c>
    </x:row>
    <x:row r="30">
      <x:c r="D30" t="str">
        <x:v>SELISIH</x:v>
      </x:c>
      <x:c r="E30" s="46" t="n">
        <x:f>E29-F29</x:f>
        <x:v>0</x:v>
      </x:c>
      <x:c r="F30" s="46"/>
    </x:row>
  </x:sheetData>
  <x:mergeCells>
    <x:mergeCell ref="A1:H2"/>
    <x:mergeCell ref="A3:H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9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BUKU BESAR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Kode</x:v>
      </x:c>
      <x:c r="B6" s="28" t="str">
        <x:v>Nama akun</x:v>
      </x:c>
      <x:c r="C6" s="28" t="str">
        <x:v>Saldo awal D</x:v>
      </x:c>
      <x:c r="D6" s="28" t="str">
        <x:v>Saldo awal K</x:v>
      </x:c>
      <x:c r="E6" s="28" t="str">
        <x:v>Mutasi D</x:v>
      </x:c>
      <x:c r="F6" s="28" t="str">
        <x:v>Mutasi K</x:v>
      </x:c>
      <x:c r="G6" s="28" t="str">
        <x:v>Saldo akhir D</x:v>
      </x:c>
      <x:c r="H6" s="28" t="str">
        <x:v>Saldo akhir K</x:v>
      </x:c>
      <x:c r="I6" s="28" t="str">
        <x:v>Kelompok</x:v>
      </x:c>
    </x:row>
    <x:row r="7" ht="23" customHeight="1">
      <x:c r="A7" s="38" t="str">
        <x:v>1101</x:v>
      </x:c>
      <x:c r="B7" s="38" t="str">
        <x:v>Kas</x:v>
      </x:c>
      <x:c r="C7" s="44" t="n">
        <x:f>NS_AWAL!C7</x:f>
        <x:v>18000000</x:v>
      </x:c>
      <x:c r="D7" s="44" t="n">
        <x:f>NS_AWAL!D7</x:f>
        <x:v>0</x:v>
      </x:c>
      <x:c r="E7" s="44" t="n">
        <x:f>SUMIF(JURNAL_UMUM!$C$7:$C$27,A7,JURNAL_UMUM!$E$7:$E$27)</x:f>
        <x:v>0</x:v>
      </x:c>
      <x:c r="F7" s="44" t="n">
        <x:f>SUMIF(JURNAL_UMUM!$C$7:$C$27,A7,JURNAL_UMUM!$F$7:$F$27)</x:f>
        <x:v>0</x:v>
      </x:c>
      <x:c r="G7" s="44" t="n">
        <x:f>MAX(0,C7-D7+E7-F7)</x:f>
        <x:v>18000000</x:v>
      </x:c>
      <x:c r="H7" s="44" t="n">
        <x:f>MAX(0,D7-C7+F7-E7)</x:f>
        <x:v>0</x:v>
      </x:c>
      <x:c r="I7" s="38" t="str">
        <x:v>Aset</x:v>
      </x:c>
    </x:row>
    <x:row r="8" ht="23" customHeight="1">
      <x:c r="A8" s="34" t="str">
        <x:v>1102</x:v>
      </x:c>
      <x:c r="B8" s="34" t="str">
        <x:v>Piutang Dagang</x:v>
      </x:c>
      <x:c r="C8" s="45" t="n">
        <x:f>NS_AWAL!C8</x:f>
        <x:v>16000000</x:v>
      </x:c>
      <x:c r="D8" s="45" t="n">
        <x:f>NS_AWAL!D8</x:f>
        <x:v>0</x:v>
      </x:c>
      <x:c r="E8" s="45" t="n">
        <x:f>SUMIF(JURNAL_UMUM!$C$7:$C$27,A8,JURNAL_UMUM!$E$7:$E$27)</x:f>
        <x:v>0</x:v>
      </x:c>
      <x:c r="F8" s="45" t="n">
        <x:f>SUMIF(JURNAL_UMUM!$C$7:$C$27,A8,JURNAL_UMUM!$F$7:$F$27)</x:f>
        <x:v>0</x:v>
      </x:c>
      <x:c r="G8" s="45" t="n">
        <x:f>MAX(0,C8-D8+E8-F8)</x:f>
        <x:v>16000000</x:v>
      </x:c>
      <x:c r="H8" s="45" t="n">
        <x:f>MAX(0,D8-C8+F8-E8)</x:f>
        <x:v>0</x:v>
      </x:c>
      <x:c r="I8" s="34" t="str">
        <x:v>Aset</x:v>
      </x:c>
    </x:row>
    <x:row r="9" ht="23" customHeight="1">
      <x:c r="A9" s="38" t="str">
        <x:v>1103</x:v>
      </x:c>
      <x:c r="B9" s="38" t="str">
        <x:v>Asuransi Dibayar Dimuka</x:v>
      </x:c>
      <x:c r="C9" s="44" t="n">
        <x:f>NS_AWAL!C9</x:f>
        <x:v>750000</x:v>
      </x:c>
      <x:c r="D9" s="44" t="n">
        <x:f>NS_AWAL!D9</x:f>
        <x:v>0</x:v>
      </x:c>
      <x:c r="E9" s="44" t="n">
        <x:f>SUMIF(JURNAL_UMUM!$C$7:$C$27,A9,JURNAL_UMUM!$E$7:$E$27)</x:f>
        <x:v>0</x:v>
      </x:c>
      <x:c r="F9" s="44" t="n">
        <x:f>SUMIF(JURNAL_UMUM!$C$7:$C$27,A9,JURNAL_UMUM!$F$7:$F$27)</x:f>
        <x:v>0</x:v>
      </x:c>
      <x:c r="G9" s="44" t="n">
        <x:f>MAX(0,C9-D9+E9-F9)</x:f>
        <x:v>750000</x:v>
      </x:c>
      <x:c r="H9" s="44" t="n">
        <x:f>MAX(0,D9-C9+F9-E9)</x:f>
        <x:v>0</x:v>
      </x:c>
      <x:c r="I9" s="38" t="str">
        <x:v>Aset</x:v>
      </x:c>
    </x:row>
    <x:row r="10" ht="23" customHeight="1">
      <x:c r="A10" s="34" t="str">
        <x:v>1104</x:v>
      </x:c>
      <x:c r="B10" s="34" t="str">
        <x:v>Iklan Dibayar Dimuka</x:v>
      </x:c>
      <x:c r="C10" s="45" t="n">
        <x:f>NS_AWAL!C10</x:f>
        <x:v>0</x:v>
      </x:c>
      <x:c r="D10" s="45" t="n">
        <x:f>NS_AWAL!D10</x:f>
        <x:v>0</x:v>
      </x:c>
      <x:c r="E10" s="45" t="n">
        <x:f>SUMIF(JURNAL_UMUM!$C$7:$C$27,A10,JURNAL_UMUM!$E$7:$E$27)</x:f>
        <x:v>0</x:v>
      </x:c>
      <x:c r="F10" s="45" t="n">
        <x:f>SUMIF(JURNAL_UMUM!$C$7:$C$27,A10,JURNAL_UMUM!$F$7:$F$27)</x:f>
        <x:v>0</x:v>
      </x:c>
      <x:c r="G10" s="45" t="n">
        <x:f>MAX(0,C10-D10+E10-F10)</x:f>
        <x:v>0</x:v>
      </x:c>
      <x:c r="H10" s="45" t="n">
        <x:f>MAX(0,D10-C10+F10-E10)</x:f>
        <x:v>0</x:v>
      </x:c>
      <x:c r="I10" s="34" t="str">
        <x:v>Aset</x:v>
      </x:c>
    </x:row>
    <x:row r="11" ht="23" customHeight="1">
      <x:c r="A11" s="38" t="str">
        <x:v>1105</x:v>
      </x:c>
      <x:c r="B11" s="38" t="str">
        <x:v>Perlengkapan Kantor</x:v>
      </x:c>
      <x:c r="C11" s="44" t="n">
        <x:f>NS_AWAL!C11</x:f>
        <x:v>350000</x:v>
      </x:c>
      <x:c r="D11" s="44" t="n">
        <x:f>NS_AWAL!D11</x:f>
        <x:v>0</x:v>
      </x:c>
      <x:c r="E11" s="44" t="n">
        <x:f>SUMIF(JURNAL_UMUM!$C$7:$C$27,A11,JURNAL_UMUM!$E$7:$E$27)</x:f>
        <x:v>0</x:v>
      </x:c>
      <x:c r="F11" s="44" t="n">
        <x:f>SUMIF(JURNAL_UMUM!$C$7:$C$27,A11,JURNAL_UMUM!$F$7:$F$27)</x:f>
        <x:v>0</x:v>
      </x:c>
      <x:c r="G11" s="44" t="n">
        <x:f>MAX(0,C11-D11+E11-F11)</x:f>
        <x:v>350000</x:v>
      </x:c>
      <x:c r="H11" s="44" t="n">
        <x:f>MAX(0,D11-C11+F11-E11)</x:f>
        <x:v>0</x:v>
      </x:c>
      <x:c r="I11" s="38" t="str">
        <x:v>Aset</x:v>
      </x:c>
    </x:row>
    <x:row r="12" ht="23" customHeight="1">
      <x:c r="A12" s="34" t="str">
        <x:v>1201</x:v>
      </x:c>
      <x:c r="B12" s="34" t="str">
        <x:v>Tanah</x:v>
      </x:c>
      <x:c r="C12" s="45" t="n">
        <x:f>NS_AWAL!C12</x:f>
        <x:v>0</x:v>
      </x:c>
      <x:c r="D12" s="45" t="n">
        <x:f>NS_AWAL!D12</x:f>
        <x:v>0</x:v>
      </x:c>
      <x:c r="E12" s="45" t="n">
        <x:f>SUMIF(JURNAL_UMUM!$C$7:$C$27,A12,JURNAL_UMUM!$E$7:$E$27)</x:f>
        <x:v>0</x:v>
      </x:c>
      <x:c r="F12" s="45" t="n">
        <x:f>SUMIF(JURNAL_UMUM!$C$7:$C$27,A12,JURNAL_UMUM!$F$7:$F$27)</x:f>
        <x:v>0</x:v>
      </x:c>
      <x:c r="G12" s="45" t="n">
        <x:f>MAX(0,C12-D12+E12-F12)</x:f>
        <x:v>0</x:v>
      </x:c>
      <x:c r="H12" s="45" t="n">
        <x:f>MAX(0,D12-C12+F12-E12)</x:f>
        <x:v>0</x:v>
      </x:c>
      <x:c r="I12" s="34" t="str">
        <x:v>Aset</x:v>
      </x:c>
    </x:row>
    <x:row r="13" ht="23" customHeight="1">
      <x:c r="A13" s="38" t="str">
        <x:v>1202</x:v>
      </x:c>
      <x:c r="B13" s="38" t="str">
        <x:v>Gedung</x:v>
      </x:c>
      <x:c r="C13" s="44" t="n">
        <x:f>NS_AWAL!C13</x:f>
        <x:v>10000000</x:v>
      </x:c>
      <x:c r="D13" s="44" t="n">
        <x:f>NS_AWAL!D13</x:f>
        <x:v>0</x:v>
      </x:c>
      <x:c r="E13" s="44" t="n">
        <x:f>SUMIF(JURNAL_UMUM!$C$7:$C$27,A13,JURNAL_UMUM!$E$7:$E$27)</x:f>
        <x:v>0</x:v>
      </x:c>
      <x:c r="F13" s="44" t="n">
        <x:f>SUMIF(JURNAL_UMUM!$C$7:$C$27,A13,JURNAL_UMUM!$F$7:$F$27)</x:f>
        <x:v>0</x:v>
      </x:c>
      <x:c r="G13" s="44" t="n">
        <x:f>MAX(0,C13-D13+E13-F13)</x:f>
        <x:v>10000000</x:v>
      </x:c>
      <x:c r="H13" s="44" t="n">
        <x:f>MAX(0,D13-C13+F13-E13)</x:f>
        <x:v>0</x:v>
      </x:c>
      <x:c r="I13" s="38" t="str">
        <x:v>Aset</x:v>
      </x:c>
    </x:row>
    <x:row r="14" ht="23" customHeight="1">
      <x:c r="A14" s="34" t="str">
        <x:v>1203</x:v>
      </x:c>
      <x:c r="B14" s="34" t="str">
        <x:v>Akumulasi Penyusutan Gedung</x:v>
      </x:c>
      <x:c r="C14" s="45" t="n">
        <x:f>NS_AWAL!C14</x:f>
        <x:v>0</x:v>
      </x:c>
      <x:c r="D14" s="45" t="n">
        <x:f>NS_AWAL!D14</x:f>
        <x:v>1500000</x:v>
      </x:c>
      <x:c r="E14" s="45" t="n">
        <x:f>SUMIF(JURNAL_UMUM!$C$7:$C$27,A14,JURNAL_UMUM!$E$7:$E$27)</x:f>
        <x:v>0</x:v>
      </x:c>
      <x:c r="F14" s="45" t="n">
        <x:f>SUMIF(JURNAL_UMUM!$C$7:$C$27,A14,JURNAL_UMUM!$F$7:$F$27)</x:f>
        <x:v>0</x:v>
      </x:c>
      <x:c r="G14" s="45" t="n">
        <x:f>MAX(0,C14-D14+E14-F14)</x:f>
        <x:v>0</x:v>
      </x:c>
      <x:c r="H14" s="45" t="n">
        <x:f>MAX(0,D14-C14+F14-E14)</x:f>
        <x:v>1500000</x:v>
      </x:c>
      <x:c r="I14" s="34" t="str">
        <x:v>Kontra aset</x:v>
      </x:c>
    </x:row>
    <x:row r="15" ht="23" customHeight="1">
      <x:c r="A15" s="38" t="str">
        <x:v>2101</x:v>
      </x:c>
      <x:c r="B15" s="38" t="str">
        <x:v>Utang Usaha</x:v>
      </x:c>
      <x:c r="C15" s="44" t="n">
        <x:f>NS_AWAL!C15</x:f>
        <x:v>0</x:v>
      </x:c>
      <x:c r="D15" s="44" t="n">
        <x:f>NS_AWAL!D15</x:f>
        <x:v>1500000</x:v>
      </x:c>
      <x:c r="E15" s="44" t="n">
        <x:f>SUMIF(JURNAL_UMUM!$C$7:$C$27,A15,JURNAL_UMUM!$E$7:$E$27)</x:f>
        <x:v>0</x:v>
      </x:c>
      <x:c r="F15" s="44" t="n">
        <x:f>SUMIF(JURNAL_UMUM!$C$7:$C$27,A15,JURNAL_UMUM!$F$7:$F$27)</x:f>
        <x:v>0</x:v>
      </x:c>
      <x:c r="G15" s="44" t="n">
        <x:f>MAX(0,C15-D15+E15-F15)</x:f>
        <x:v>0</x:v>
      </x:c>
      <x:c r="H15" s="44" t="n">
        <x:f>MAX(0,D15-C15+F15-E15)</x:f>
        <x:v>1500000</x:v>
      </x:c>
      <x:c r="I15" s="38" t="str">
        <x:v>Kewajiban</x:v>
      </x:c>
    </x:row>
    <x:row r="16" ht="23" customHeight="1">
      <x:c r="A16" s="34" t="str">
        <x:v>2102</x:v>
      </x:c>
      <x:c r="B16" s="34" t="str">
        <x:v>Utang Wesel</x:v>
      </x:c>
      <x:c r="C16" s="45" t="n">
        <x:f>NS_AWAL!C16</x:f>
        <x:v>0</x:v>
      </x:c>
      <x:c r="D16" s="45" t="n">
        <x:f>NS_AWAL!D16</x:f>
        <x:v>0</x:v>
      </x:c>
      <x:c r="E16" s="45" t="n">
        <x:f>SUMIF(JURNAL_UMUM!$C$7:$C$27,A16,JURNAL_UMUM!$E$7:$E$27)</x:f>
        <x:v>0</x:v>
      </x:c>
      <x:c r="F16" s="45" t="n">
        <x:f>SUMIF(JURNAL_UMUM!$C$7:$C$27,A16,JURNAL_UMUM!$F$7:$F$27)</x:f>
        <x:v>0</x:v>
      </x:c>
      <x:c r="G16" s="45" t="n">
        <x:f>MAX(0,C16-D16+E16-F16)</x:f>
        <x:v>0</x:v>
      </x:c>
      <x:c r="H16" s="45" t="n">
        <x:f>MAX(0,D16-C16+F16-E16)</x:f>
        <x:v>0</x:v>
      </x:c>
      <x:c r="I16" s="34" t="str">
        <x:v>Kewajiban</x:v>
      </x:c>
    </x:row>
    <x:row r="17" ht="23" customHeight="1">
      <x:c r="A17" s="38" t="str">
        <x:v>2103</x:v>
      </x:c>
      <x:c r="B17" s="38" t="str">
        <x:v>Utang Gaji dan Komisi</x:v>
      </x:c>
      <x:c r="C17" s="44" t="n">
        <x:f>NS_AWAL!C17</x:f>
        <x:v>0</x:v>
      </x:c>
      <x:c r="D17" s="44" t="n">
        <x:f>NS_AWAL!D17</x:f>
        <x:v>0</x:v>
      </x:c>
      <x:c r="E17" s="44" t="n">
        <x:f>SUMIF(JURNAL_UMUM!$C$7:$C$27,A17,JURNAL_UMUM!$E$7:$E$27)</x:f>
        <x:v>0</x:v>
      </x:c>
      <x:c r="F17" s="44" t="n">
        <x:f>SUMIF(JURNAL_UMUM!$C$7:$C$27,A17,JURNAL_UMUM!$F$7:$F$27)</x:f>
        <x:v>0</x:v>
      </x:c>
      <x:c r="G17" s="44" t="n">
        <x:f>MAX(0,C17-D17+E17-F17)</x:f>
        <x:v>0</x:v>
      </x:c>
      <x:c r="H17" s="44" t="n">
        <x:f>MAX(0,D17-C17+F17-E17)</x:f>
        <x:v>0</x:v>
      </x:c>
      <x:c r="I17" s="38" t="str">
        <x:v>Kewajiban</x:v>
      </x:c>
    </x:row>
    <x:row r="18" ht="23" customHeight="1">
      <x:c r="A18" s="34" t="str">
        <x:v>3101</x:v>
      </x:c>
      <x:c r="B18" s="34" t="str">
        <x:v>Modal Pemilik</x:v>
      </x:c>
      <x:c r="C18" s="45" t="n">
        <x:f>NS_AWAL!C18</x:f>
        <x:v>0</x:v>
      </x:c>
      <x:c r="D18" s="45" t="n">
        <x:f>NS_AWAL!D18</x:f>
        <x:v>35000000</x:v>
      </x:c>
      <x:c r="E18" s="45" t="n">
        <x:f>SUMIF(JURNAL_UMUM!$C$7:$C$27,A18,JURNAL_UMUM!$E$7:$E$27)</x:f>
        <x:v>0</x:v>
      </x:c>
      <x:c r="F18" s="45" t="n">
        <x:f>SUMIF(JURNAL_UMUM!$C$7:$C$27,A18,JURNAL_UMUM!$F$7:$F$27)</x:f>
        <x:v>0</x:v>
      </x:c>
      <x:c r="G18" s="45" t="n">
        <x:f>MAX(0,C18-D18+E18-F18)</x:f>
        <x:v>0</x:v>
      </x:c>
      <x:c r="H18" s="45" t="n">
        <x:f>MAX(0,D18-C18+F18-E18)</x:f>
        <x:v>35000000</x:v>
      </x:c>
      <x:c r="I18" s="34" t="str">
        <x:v>Ekuitas</x:v>
      </x:c>
    </x:row>
    <x:row r="19" ht="23" customHeight="1">
      <x:c r="A19" s="38" t="str">
        <x:v>3102</x:v>
      </x:c>
      <x:c r="B19" s="38" t="str">
        <x:v>Prive Pemilik</x:v>
      </x:c>
      <x:c r="C19" s="44" t="n">
        <x:f>NS_AWAL!C19</x:f>
        <x:v>2500000</x:v>
      </x:c>
      <x:c r="D19" s="44" t="n">
        <x:f>NS_AWAL!D19</x:f>
        <x:v>0</x:v>
      </x:c>
      <x:c r="E19" s="44" t="n">
        <x:f>SUMIF(JURNAL_UMUM!$C$7:$C$27,A19,JURNAL_UMUM!$E$7:$E$27)</x:f>
        <x:v>0</x:v>
      </x:c>
      <x:c r="F19" s="44" t="n">
        <x:f>SUMIF(JURNAL_UMUM!$C$7:$C$27,A19,JURNAL_UMUM!$F$7:$F$27)</x:f>
        <x:v>0</x:v>
      </x:c>
      <x:c r="G19" s="44" t="n">
        <x:f>MAX(0,C19-D19+E19-F19)</x:f>
        <x:v>2500000</x:v>
      </x:c>
      <x:c r="H19" s="44" t="n">
        <x:f>MAX(0,D19-C19+F19-E19)</x:f>
        <x:v>0</x:v>
      </x:c>
      <x:c r="I19" s="38" t="str">
        <x:v>Ekuitas</x:v>
      </x:c>
    </x:row>
    <x:row r="20" ht="23" customHeight="1">
      <x:c r="A20" s="34" t="str">
        <x:v>3103</x:v>
      </x:c>
      <x:c r="B20" s="34" t="str">
        <x:v>Ikhtisar Laba Rugi</x:v>
      </x:c>
      <x:c r="C20" s="45" t="n">
        <x:f>NS_AWAL!C20</x:f>
        <x:v>0</x:v>
      </x:c>
      <x:c r="D20" s="45" t="n">
        <x:f>NS_AWAL!D20</x:f>
        <x:v>0</x:v>
      </x:c>
      <x:c r="E20" s="45" t="n">
        <x:f>SUMIF(JURNAL_UMUM!$C$7:$C$27,A20,JURNAL_UMUM!$E$7:$E$27)</x:f>
        <x:v>0</x:v>
      </x:c>
      <x:c r="F20" s="45" t="n">
        <x:f>SUMIF(JURNAL_UMUM!$C$7:$C$27,A20,JURNAL_UMUM!$F$7:$F$27)</x:f>
        <x:v>0</x:v>
      </x:c>
      <x:c r="G20" s="45" t="n">
        <x:f>MAX(0,C20-D20+E20-F20)</x:f>
        <x:v>0</x:v>
      </x:c>
      <x:c r="H20" s="45" t="n">
        <x:f>MAX(0,D20-C20+F20-E20)</x:f>
        <x:v>0</x:v>
      </x:c>
      <x:c r="I20" s="34" t="str">
        <x:v>Penutup</x:v>
      </x:c>
    </x:row>
    <x:row r="21" ht="23" customHeight="1">
      <x:c r="A21" s="38" t="str">
        <x:v>4101</x:v>
      </x:c>
      <x:c r="B21" s="38" t="str">
        <x:v>Pendapatan Jasa</x:v>
      </x:c>
      <x:c r="C21" s="44" t="n">
        <x:f>NS_AWAL!C21</x:f>
        <x:v>0</x:v>
      </x:c>
      <x:c r="D21" s="44" t="n">
        <x:f>NS_AWAL!D21</x:f>
        <x:v>57000000</x:v>
      </x:c>
      <x:c r="E21" s="44" t="n">
        <x:f>SUMIF(JURNAL_UMUM!$C$7:$C$27,A21,JURNAL_UMUM!$E$7:$E$27)</x:f>
        <x:v>0</x:v>
      </x:c>
      <x:c r="F21" s="44" t="n">
        <x:f>SUMIF(JURNAL_UMUM!$C$7:$C$27,A21,JURNAL_UMUM!$F$7:$F$27)</x:f>
        <x:v>0</x:v>
      </x:c>
      <x:c r="G21" s="44" t="n">
        <x:f>MAX(0,C21-D21+E21-F21)</x:f>
        <x:v>0</x:v>
      </x:c>
      <x:c r="H21" s="44" t="n">
        <x:f>MAX(0,D21-C21+F21-E21)</x:f>
        <x:v>57000000</x:v>
      </x:c>
      <x:c r="I21" s="38" t="str">
        <x:v>Pendapatan</x:v>
      </x:c>
    </x:row>
    <x:row r="22" ht="23" customHeight="1">
      <x:c r="A22" s="34" t="str">
        <x:v>6101</x:v>
      </x:c>
      <x:c r="B22" s="34" t="str">
        <x:v>Biaya Gaji dan Komisi</x:v>
      </x:c>
      <x:c r="C22" s="45" t="n">
        <x:f>NS_AWAL!C22</x:f>
        <x:v>35000000</x:v>
      </x:c>
      <x:c r="D22" s="45" t="n">
        <x:f>NS_AWAL!D22</x:f>
        <x:v>0</x:v>
      </x:c>
      <x:c r="E22" s="45" t="n">
        <x:f>SUMIF(JURNAL_UMUM!$C$7:$C$27,A22,JURNAL_UMUM!$E$7:$E$27)</x:f>
        <x:v>0</x:v>
      </x:c>
      <x:c r="F22" s="45" t="n">
        <x:f>SUMIF(JURNAL_UMUM!$C$7:$C$27,A22,JURNAL_UMUM!$F$7:$F$27)</x:f>
        <x:v>0</x:v>
      </x:c>
      <x:c r="G22" s="45" t="n">
        <x:f>MAX(0,C22-D22+E22-F22)</x:f>
        <x:v>35000000</x:v>
      </x:c>
      <x:c r="H22" s="45" t="n">
        <x:f>MAX(0,D22-C22+F22-E22)</x:f>
        <x:v>0</x:v>
      </x:c>
      <x:c r="I22" s="34" t="str">
        <x:v>Beban</x:v>
      </x:c>
    </x:row>
    <x:row r="23" ht="23" customHeight="1">
      <x:c r="A23" s="38" t="str">
        <x:v>6102</x:v>
      </x:c>
      <x:c r="B23" s="38" t="str">
        <x:v>Biaya Sewa</x:v>
      </x:c>
      <x:c r="C23" s="44" t="n">
        <x:f>NS_AWAL!C23</x:f>
        <x:v>4000000</x:v>
      </x:c>
      <x:c r="D23" s="44" t="n">
        <x:f>NS_AWAL!D23</x:f>
        <x:v>0</x:v>
      </x:c>
      <x:c r="E23" s="44" t="n">
        <x:f>SUMIF(JURNAL_UMUM!$C$7:$C$27,A23,JURNAL_UMUM!$E$7:$E$27)</x:f>
        <x:v>0</x:v>
      </x:c>
      <x:c r="F23" s="44" t="n">
        <x:f>SUMIF(JURNAL_UMUM!$C$7:$C$27,A23,JURNAL_UMUM!$F$7:$F$27)</x:f>
        <x:v>0</x:v>
      </x:c>
      <x:c r="G23" s="44" t="n">
        <x:f>MAX(0,C23-D23+E23-F23)</x:f>
        <x:v>4000000</x:v>
      </x:c>
      <x:c r="H23" s="44" t="n">
        <x:f>MAX(0,D23-C23+F23-E23)</x:f>
        <x:v>0</x:v>
      </x:c>
      <x:c r="I23" s="38" t="str">
        <x:v>Beban</x:v>
      </x:c>
    </x:row>
    <x:row r="24" ht="23" customHeight="1">
      <x:c r="A24" s="34" t="str">
        <x:v>6103</x:v>
      </x:c>
      <x:c r="B24" s="34" t="str">
        <x:v>Biaya Iklan</x:v>
      </x:c>
      <x:c r="C24" s="45" t="n">
        <x:f>NS_AWAL!C24</x:f>
        <x:v>3400000</x:v>
      </x:c>
      <x:c r="D24" s="45" t="n">
        <x:f>NS_AWAL!D24</x:f>
        <x:v>0</x:v>
      </x:c>
      <x:c r="E24" s="45" t="n">
        <x:f>SUMIF(JURNAL_UMUM!$C$7:$C$27,A24,JURNAL_UMUM!$E$7:$E$27)</x:f>
        <x:v>0</x:v>
      </x:c>
      <x:c r="F24" s="45" t="n">
        <x:f>SUMIF(JURNAL_UMUM!$C$7:$C$27,A24,JURNAL_UMUM!$F$7:$F$27)</x:f>
        <x:v>0</x:v>
      </x:c>
      <x:c r="G24" s="45" t="n">
        <x:f>MAX(0,C24-D24+E24-F24)</x:f>
        <x:v>3400000</x:v>
      </x:c>
      <x:c r="H24" s="45" t="n">
        <x:f>MAX(0,D24-C24+F24-E24)</x:f>
        <x:v>0</x:v>
      </x:c>
      <x:c r="I24" s="34" t="str">
        <x:v>Beban</x:v>
      </x:c>
    </x:row>
    <x:row r="25" ht="23" customHeight="1">
      <x:c r="A25" s="38" t="str">
        <x:v>6104</x:v>
      </x:c>
      <x:c r="B25" s="38" t="str">
        <x:v>Biaya Kendaraan</x:v>
      </x:c>
      <x:c r="C25" s="44" t="n">
        <x:f>NS_AWAL!C25</x:f>
        <x:v>3250000</x:v>
      </x:c>
      <x:c r="D25" s="44" t="n">
        <x:f>NS_AWAL!D25</x:f>
        <x:v>0</x:v>
      </x:c>
      <x:c r="E25" s="44" t="n">
        <x:f>SUMIF(JURNAL_UMUM!$C$7:$C$27,A25,JURNAL_UMUM!$E$7:$E$27)</x:f>
        <x:v>0</x:v>
      </x:c>
      <x:c r="F25" s="44" t="n">
        <x:f>SUMIF(JURNAL_UMUM!$C$7:$C$27,A25,JURNAL_UMUM!$F$7:$F$27)</x:f>
        <x:v>0</x:v>
      </x:c>
      <x:c r="G25" s="44" t="n">
        <x:f>MAX(0,C25-D25+E25-F25)</x:f>
        <x:v>3250000</x:v>
      </x:c>
      <x:c r="H25" s="44" t="n">
        <x:f>MAX(0,D25-C25+F25-E25)</x:f>
        <x:v>0</x:v>
      </x:c>
      <x:c r="I25" s="38" t="str">
        <x:v>Beban</x:v>
      </x:c>
    </x:row>
    <x:row r="26" ht="23" customHeight="1">
      <x:c r="A26" s="34" t="str">
        <x:v>6105</x:v>
      </x:c>
      <x:c r="B26" s="34" t="str">
        <x:v>Biaya Lain-lain</x:v>
      </x:c>
      <x:c r="C26" s="45" t="n">
        <x:f>NS_AWAL!C26</x:f>
        <x:v>1750000</x:v>
      </x:c>
      <x:c r="D26" s="45" t="n">
        <x:f>NS_AWAL!D26</x:f>
        <x:v>0</x:v>
      </x:c>
      <x:c r="E26" s="45" t="n">
        <x:f>SUMIF(JURNAL_UMUM!$C$7:$C$27,A26,JURNAL_UMUM!$E$7:$E$27)</x:f>
        <x:v>0</x:v>
      </x:c>
      <x:c r="F26" s="45" t="n">
        <x:f>SUMIF(JURNAL_UMUM!$C$7:$C$27,A26,JURNAL_UMUM!$F$7:$F$27)</x:f>
        <x:v>0</x:v>
      </x:c>
      <x:c r="G26" s="45" t="n">
        <x:f>MAX(0,C26-D26+E26-F26)</x:f>
        <x:v>1750000</x:v>
      </x:c>
      <x:c r="H26" s="45" t="n">
        <x:f>MAX(0,D26-C26+F26-E26)</x:f>
        <x:v>0</x:v>
      </x:c>
      <x:c r="I26" s="34" t="str">
        <x:v>Beban</x:v>
      </x:c>
    </x:row>
    <x:row r="27" ht="23" customHeight="1">
      <x:c r="A27" s="38" t="str">
        <x:v>6106</x:v>
      </x:c>
      <x:c r="B27" s="38" t="str">
        <x:v>Biaya Perlengkapan Kantor</x:v>
      </x:c>
      <x:c r="C27" s="44" t="n">
        <x:f>NS_AWAL!C27</x:f>
        <x:v>0</x:v>
      </x:c>
      <x:c r="D27" s="44" t="n">
        <x:f>NS_AWAL!D27</x:f>
        <x:v>0</x:v>
      </x:c>
      <x:c r="E27" s="44" t="n">
        <x:f>SUMIF(JURNAL_UMUM!$C$7:$C$27,A27,JURNAL_UMUM!$E$7:$E$27)</x:f>
        <x:v>0</x:v>
      </x:c>
      <x:c r="F27" s="44" t="n">
        <x:f>SUMIF(JURNAL_UMUM!$C$7:$C$27,A27,JURNAL_UMUM!$F$7:$F$27)</x:f>
        <x:v>0</x:v>
      </x:c>
      <x:c r="G27" s="44" t="n">
        <x:f>MAX(0,C27-D27+E27-F27)</x:f>
        <x:v>0</x:v>
      </x:c>
      <x:c r="H27" s="44" t="n">
        <x:f>MAX(0,D27-C27+F27-E27)</x:f>
        <x:v>0</x:v>
      </x:c>
      <x:c r="I27" s="38" t="str">
        <x:v>Beban</x:v>
      </x:c>
    </x:row>
    <x:row r="28" ht="23" customHeight="1">
      <x:c r="A28" s="34" t="str">
        <x:v>6107</x:v>
      </x:c>
      <x:c r="B28" s="34" t="str">
        <x:v>Biaya Penyusutan Gedung</x:v>
      </x:c>
      <x:c r="C28" s="45" t="n">
        <x:f>NS_AWAL!C28</x:f>
        <x:v>0</x:v>
      </x:c>
      <x:c r="D28" s="45" t="n">
        <x:f>NS_AWAL!D28</x:f>
        <x:v>0</x:v>
      </x:c>
      <x:c r="E28" s="45" t="n">
        <x:f>SUMIF(JURNAL_UMUM!$C$7:$C$27,A28,JURNAL_UMUM!$E$7:$E$27)</x:f>
        <x:v>0</x:v>
      </x:c>
      <x:c r="F28" s="45" t="n">
        <x:f>SUMIF(JURNAL_UMUM!$C$7:$C$27,A28,JURNAL_UMUM!$F$7:$F$27)</x:f>
        <x:v>0</x:v>
      </x:c>
      <x:c r="G28" s="45" t="n">
        <x:f>MAX(0,C28-D28+E28-F28)</x:f>
        <x:v>0</x:v>
      </x:c>
      <x:c r="H28" s="45" t="n">
        <x:f>MAX(0,D28-C28+F28-E28)</x:f>
        <x:v>0</x:v>
      </x:c>
      <x:c r="I28" s="34" t="str">
        <x:v>Beban</x:v>
      </x:c>
    </x:row>
    <x:row r="29" ht="23" customHeight="1">
      <x:c r="A29" s="38" t="str">
        <x:v>6108</x:v>
      </x:c>
      <x:c r="B29" s="38" t="str">
        <x:v>Biaya Asuransi</x:v>
      </x:c>
      <x:c r="C29" s="44" t="n">
        <x:f>NS_AWAL!C29</x:f>
        <x:v>0</x:v>
      </x:c>
      <x:c r="D29" s="44" t="n">
        <x:f>NS_AWAL!D29</x:f>
        <x:v>0</x:v>
      </x:c>
      <x:c r="E29" s="44" t="n">
        <x:f>SUMIF(JURNAL_UMUM!$C$7:$C$27,A29,JURNAL_UMUM!$E$7:$E$27)</x:f>
        <x:v>0</x:v>
      </x:c>
      <x:c r="F29" s="44" t="n">
        <x:f>SUMIF(JURNAL_UMUM!$C$7:$C$27,A29,JURNAL_UMUM!$F$7:$F$27)</x:f>
        <x:v>0</x:v>
      </x:c>
      <x:c r="G29" s="44" t="n">
        <x:f>MAX(0,C29-D29+E29-F29)</x:f>
        <x:v>0</x:v>
      </x:c>
      <x:c r="H29" s="44" t="n">
        <x:f>MAX(0,D29-C29+F29-E29)</x:f>
        <x:v>0</x:v>
      </x:c>
      <x:c r="I29" s="38" t="str">
        <x:v>Beban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8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NERACA SALDO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Kode</x:v>
      </x:c>
      <x:c r="B6" s="28" t="str">
        <x:v>Nama akun</x:v>
      </x:c>
      <x:c r="C6" s="28" t="str">
        <x:v>Debet</x:v>
      </x:c>
      <x:c r="D6" s="28" t="str">
        <x:v>Kredit</x:v>
      </x:c>
    </x:row>
    <x:row r="7" ht="23" customHeight="1">
      <x:c r="A7" s="38" t="str">
        <x:v>1101</x:v>
      </x:c>
      <x:c r="B7" s="38" t="str">
        <x:v>Kas</x:v>
      </x:c>
      <x:c r="C7" s="44" t="n">
        <x:f>BUKU_BESAR!G7</x:f>
        <x:v>18000000</x:v>
      </x:c>
      <x:c r="D7" s="44" t="n">
        <x:f>BUKU_BESAR!H7</x:f>
        <x:v>0</x:v>
      </x:c>
    </x:row>
    <x:row r="8" ht="23" customHeight="1">
      <x:c r="A8" s="34" t="str">
        <x:v>1102</x:v>
      </x:c>
      <x:c r="B8" s="34" t="str">
        <x:v>Piutang Dagang</x:v>
      </x:c>
      <x:c r="C8" s="45" t="n">
        <x:f>BUKU_BESAR!G8</x:f>
        <x:v>16000000</x:v>
      </x:c>
      <x:c r="D8" s="45" t="n">
        <x:f>BUKU_BESAR!H8</x:f>
        <x:v>0</x:v>
      </x:c>
    </x:row>
    <x:row r="9" ht="23" customHeight="1">
      <x:c r="A9" s="38" t="str">
        <x:v>1103</x:v>
      </x:c>
      <x:c r="B9" s="38" t="str">
        <x:v>Asuransi Dibayar Dimuka</x:v>
      </x:c>
      <x:c r="C9" s="44" t="n">
        <x:f>BUKU_BESAR!G9</x:f>
        <x:v>750000</x:v>
      </x:c>
      <x:c r="D9" s="44" t="n">
        <x:f>BUKU_BESAR!H9</x:f>
        <x:v>0</x:v>
      </x:c>
    </x:row>
    <x:row r="10" ht="23" customHeight="1">
      <x:c r="A10" s="34" t="str">
        <x:v>1104</x:v>
      </x:c>
      <x:c r="B10" s="34" t="str">
        <x:v>Iklan Dibayar Dimuka</x:v>
      </x:c>
      <x:c r="C10" s="45" t="n">
        <x:f>BUKU_BESAR!G10</x:f>
        <x:v>0</x:v>
      </x:c>
      <x:c r="D10" s="45" t="n">
        <x:f>BUKU_BESAR!H10</x:f>
        <x:v>0</x:v>
      </x:c>
    </x:row>
    <x:row r="11" ht="23" customHeight="1">
      <x:c r="A11" s="38" t="str">
        <x:v>1105</x:v>
      </x:c>
      <x:c r="B11" s="38" t="str">
        <x:v>Perlengkapan Kantor</x:v>
      </x:c>
      <x:c r="C11" s="44" t="n">
        <x:f>BUKU_BESAR!G11</x:f>
        <x:v>350000</x:v>
      </x:c>
      <x:c r="D11" s="44" t="n">
        <x:f>BUKU_BESAR!H11</x:f>
        <x:v>0</x:v>
      </x:c>
    </x:row>
    <x:row r="12" ht="23" customHeight="1">
      <x:c r="A12" s="34" t="str">
        <x:v>1201</x:v>
      </x:c>
      <x:c r="B12" s="34" t="str">
        <x:v>Tanah</x:v>
      </x:c>
      <x:c r="C12" s="45" t="n">
        <x:f>BUKU_BESAR!G12</x:f>
        <x:v>0</x:v>
      </x:c>
      <x:c r="D12" s="45" t="n">
        <x:f>BUKU_BESAR!H12</x:f>
        <x:v>0</x:v>
      </x:c>
    </x:row>
    <x:row r="13" ht="23" customHeight="1">
      <x:c r="A13" s="38" t="str">
        <x:v>1202</x:v>
      </x:c>
      <x:c r="B13" s="38" t="str">
        <x:v>Gedung</x:v>
      </x:c>
      <x:c r="C13" s="44" t="n">
        <x:f>BUKU_BESAR!G13</x:f>
        <x:v>10000000</x:v>
      </x:c>
      <x:c r="D13" s="44" t="n">
        <x:f>BUKU_BESAR!H13</x:f>
        <x:v>0</x:v>
      </x:c>
    </x:row>
    <x:row r="14" ht="23" customHeight="1">
      <x:c r="A14" s="34" t="str">
        <x:v>1203</x:v>
      </x:c>
      <x:c r="B14" s="34" t="str">
        <x:v>Akumulasi Penyusutan Gedung</x:v>
      </x:c>
      <x:c r="C14" s="45" t="n">
        <x:f>BUKU_BESAR!G14</x:f>
        <x:v>0</x:v>
      </x:c>
      <x:c r="D14" s="45" t="n">
        <x:f>BUKU_BESAR!H14</x:f>
        <x:v>1500000</x:v>
      </x:c>
    </x:row>
    <x:row r="15" ht="23" customHeight="1">
      <x:c r="A15" s="38" t="str">
        <x:v>2101</x:v>
      </x:c>
      <x:c r="B15" s="38" t="str">
        <x:v>Utang Usaha</x:v>
      </x:c>
      <x:c r="C15" s="44" t="n">
        <x:f>BUKU_BESAR!G15</x:f>
        <x:v>0</x:v>
      </x:c>
      <x:c r="D15" s="44" t="n">
        <x:f>BUKU_BESAR!H15</x:f>
        <x:v>1500000</x:v>
      </x:c>
    </x:row>
    <x:row r="16" ht="23" customHeight="1">
      <x:c r="A16" s="34" t="str">
        <x:v>2102</x:v>
      </x:c>
      <x:c r="B16" s="34" t="str">
        <x:v>Utang Wesel</x:v>
      </x:c>
      <x:c r="C16" s="45" t="n">
        <x:f>BUKU_BESAR!G16</x:f>
        <x:v>0</x:v>
      </x:c>
      <x:c r="D16" s="45" t="n">
        <x:f>BUKU_BESAR!H16</x:f>
        <x:v>0</x:v>
      </x:c>
    </x:row>
    <x:row r="17" ht="23" customHeight="1">
      <x:c r="A17" s="38" t="str">
        <x:v>2103</x:v>
      </x:c>
      <x:c r="B17" s="38" t="str">
        <x:v>Utang Gaji dan Komisi</x:v>
      </x:c>
      <x:c r="C17" s="44" t="n">
        <x:f>BUKU_BESAR!G17</x:f>
        <x:v>0</x:v>
      </x:c>
      <x:c r="D17" s="44" t="n">
        <x:f>BUKU_BESAR!H17</x:f>
        <x:v>0</x:v>
      </x:c>
    </x:row>
    <x:row r="18" ht="23" customHeight="1">
      <x:c r="A18" s="34" t="str">
        <x:v>3101</x:v>
      </x:c>
      <x:c r="B18" s="34" t="str">
        <x:v>Modal Pemilik</x:v>
      </x:c>
      <x:c r="C18" s="45" t="n">
        <x:f>BUKU_BESAR!G18</x:f>
        <x:v>0</x:v>
      </x:c>
      <x:c r="D18" s="45" t="n">
        <x:f>BUKU_BESAR!H18</x:f>
        <x:v>35000000</x:v>
      </x:c>
    </x:row>
    <x:row r="19" ht="23" customHeight="1">
      <x:c r="A19" s="38" t="str">
        <x:v>3102</x:v>
      </x:c>
      <x:c r="B19" s="38" t="str">
        <x:v>Prive Pemilik</x:v>
      </x:c>
      <x:c r="C19" s="44" t="n">
        <x:f>BUKU_BESAR!G19</x:f>
        <x:v>2500000</x:v>
      </x:c>
      <x:c r="D19" s="44" t="n">
        <x:f>BUKU_BESAR!H19</x:f>
        <x:v>0</x:v>
      </x:c>
    </x:row>
    <x:row r="20" ht="23" customHeight="1">
      <x:c r="A20" s="34" t="str">
        <x:v>3103</x:v>
      </x:c>
      <x:c r="B20" s="34" t="str">
        <x:v>Ikhtisar Laba Rugi</x:v>
      </x:c>
      <x:c r="C20" s="45" t="n">
        <x:f>BUKU_BESAR!G20</x:f>
        <x:v>0</x:v>
      </x:c>
      <x:c r="D20" s="45" t="n">
        <x:f>BUKU_BESAR!H20</x:f>
        <x:v>0</x:v>
      </x:c>
    </x:row>
    <x:row r="21" ht="23" customHeight="1">
      <x:c r="A21" s="38" t="str">
        <x:v>4101</x:v>
      </x:c>
      <x:c r="B21" s="38" t="str">
        <x:v>Pendapatan Jasa</x:v>
      </x:c>
      <x:c r="C21" s="44" t="n">
        <x:f>BUKU_BESAR!G21</x:f>
        <x:v>0</x:v>
      </x:c>
      <x:c r="D21" s="44" t="n">
        <x:f>BUKU_BESAR!H21</x:f>
        <x:v>57000000</x:v>
      </x:c>
    </x:row>
    <x:row r="22" ht="23" customHeight="1">
      <x:c r="A22" s="34" t="str">
        <x:v>6101</x:v>
      </x:c>
      <x:c r="B22" s="34" t="str">
        <x:v>Biaya Gaji dan Komisi</x:v>
      </x:c>
      <x:c r="C22" s="45" t="n">
        <x:f>BUKU_BESAR!G22</x:f>
        <x:v>35000000</x:v>
      </x:c>
      <x:c r="D22" s="45" t="n">
        <x:f>BUKU_BESAR!H22</x:f>
        <x:v>0</x:v>
      </x:c>
    </x:row>
    <x:row r="23" ht="23" customHeight="1">
      <x:c r="A23" s="38" t="str">
        <x:v>6102</x:v>
      </x:c>
      <x:c r="B23" s="38" t="str">
        <x:v>Biaya Sewa</x:v>
      </x:c>
      <x:c r="C23" s="44" t="n">
        <x:f>BUKU_BESAR!G23</x:f>
        <x:v>4000000</x:v>
      </x:c>
      <x:c r="D23" s="44" t="n">
        <x:f>BUKU_BESAR!H23</x:f>
        <x:v>0</x:v>
      </x:c>
    </x:row>
    <x:row r="24" ht="23" customHeight="1">
      <x:c r="A24" s="34" t="str">
        <x:v>6103</x:v>
      </x:c>
      <x:c r="B24" s="34" t="str">
        <x:v>Biaya Iklan</x:v>
      </x:c>
      <x:c r="C24" s="45" t="n">
        <x:f>BUKU_BESAR!G24</x:f>
        <x:v>3400000</x:v>
      </x:c>
      <x:c r="D24" s="45" t="n">
        <x:f>BUKU_BESAR!H24</x:f>
        <x:v>0</x:v>
      </x:c>
    </x:row>
    <x:row r="25" ht="23" customHeight="1">
      <x:c r="A25" s="38" t="str">
        <x:v>6104</x:v>
      </x:c>
      <x:c r="B25" s="38" t="str">
        <x:v>Biaya Kendaraan</x:v>
      </x:c>
      <x:c r="C25" s="44" t="n">
        <x:f>BUKU_BESAR!G25</x:f>
        <x:v>3250000</x:v>
      </x:c>
      <x:c r="D25" s="44" t="n">
        <x:f>BUKU_BESAR!H25</x:f>
        <x:v>0</x:v>
      </x:c>
    </x:row>
    <x:row r="26" ht="23" customHeight="1">
      <x:c r="A26" s="34" t="str">
        <x:v>6105</x:v>
      </x:c>
      <x:c r="B26" s="34" t="str">
        <x:v>Biaya Lain-lain</x:v>
      </x:c>
      <x:c r="C26" s="45" t="n">
        <x:f>BUKU_BESAR!G26</x:f>
        <x:v>1750000</x:v>
      </x:c>
      <x:c r="D26" s="45" t="n">
        <x:f>BUKU_BESAR!H26</x:f>
        <x:v>0</x:v>
      </x:c>
    </x:row>
    <x:row r="27" ht="23" customHeight="1">
      <x:c r="A27" s="38" t="str">
        <x:v>6106</x:v>
      </x:c>
      <x:c r="B27" s="38" t="str">
        <x:v>Biaya Perlengkapan Kantor</x:v>
      </x:c>
      <x:c r="C27" s="44" t="n">
        <x:f>BUKU_BESAR!G27</x:f>
        <x:v>0</x:v>
      </x:c>
      <x:c r="D27" s="44" t="n">
        <x:f>BUKU_BESAR!H27</x:f>
        <x:v>0</x:v>
      </x:c>
    </x:row>
    <x:row r="28" ht="23" customHeight="1">
      <x:c r="A28" s="34" t="str">
        <x:v>6107</x:v>
      </x:c>
      <x:c r="B28" s="34" t="str">
        <x:v>Biaya Penyusutan Gedung</x:v>
      </x:c>
      <x:c r="C28" s="45" t="n">
        <x:f>BUKU_BESAR!G28</x:f>
        <x:v>0</x:v>
      </x:c>
      <x:c r="D28" s="45" t="n">
        <x:f>BUKU_BESAR!H28</x:f>
        <x:v>0</x:v>
      </x:c>
    </x:row>
    <x:row r="29" ht="23" customHeight="1">
      <x:c r="A29" s="38" t="str">
        <x:v>6108</x:v>
      </x:c>
      <x:c r="B29" s="38" t="str">
        <x:v>Biaya Asuransi</x:v>
      </x:c>
      <x:c r="C29" s="44" t="n">
        <x:f>BUKU_BESAR!G29</x:f>
        <x:v>0</x:v>
      </x:c>
      <x:c r="D29" s="44" t="n">
        <x:f>BUKU_BESAR!H29</x:f>
        <x:v>0</x:v>
      </x:c>
    </x:row>
    <x:row r="30">
      <x:c r="C30" s="46"/>
      <x:c r="D30" s="46"/>
    </x:row>
    <x:row r="31">
      <x:c r="C31" s="46"/>
      <x:c r="D31" s="46"/>
    </x:row>
    <x:row r="32">
      <x:c r="B32" t="str">
        <x:v>TOTAL</x:v>
      </x:c>
      <x:c r="C32" s="46" t="n">
        <x:f>SUM(C7:C29)</x:f>
        <x:v>95000000</x:v>
      </x:c>
      <x:c r="D32" s="46" t="n">
        <x:f>SUM(D7:D29)</x:f>
        <x:v>95000000</x:v>
      </x:c>
    </x:row>
    <x:row r="33">
      <x:c r="B33" t="str">
        <x:v>SELISIH</x:v>
      </x:c>
      <x:c r="C33" s="46" t="n">
        <x:f>C32-D32</x:f>
        <x:v>0</x:v>
      </x:c>
      <x:c r="D33" s="46"/>
    </x:row>
  </x:sheetData>
  <x:mergeCells>
    <x:mergeCell ref="A1:H2"/>
    <x:mergeCell ref="A3:H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22" hidden="0" customWidth="1"/>
    <x:col min="3" max="3" width="34" hidden="0" customWidth="1"/>
    <x:col min="4" max="4" width="87" hidden="0" customWidth="1"/>
    <x:col min="5" max="5" width="18" hidden="0" customWidth="1"/>
    <x:col min="6" max="6" width="60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MEMO PENYESUAIAN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No memo</x:v>
      </x:c>
      <x:c r="B6" s="28" t="str">
        <x:v>Tanggal</x:v>
      </x:c>
      <x:c r="C6" s="28" t="str">
        <x:v>Jenis penyesuaian</x:v>
      </x:c>
      <x:c r="D6" s="28" t="str">
        <x:v>Bukti/fakta penyesuaian per 31 Des 2026</x:v>
      </x:c>
      <x:c r="E6" s="28" t="str">
        <x:v>Dasar nilai (Rp)</x:v>
      </x:c>
      <x:c r="F6" s="28" t="str">
        <x:v>Pertanyaan bernalar</x:v>
      </x:c>
    </x:row>
    <x:row r="7" ht="65" customHeight="1">
      <x:c r="A7" s="38" t="str">
        <x:v>MEMO 01</x:v>
      </x:c>
      <x:c r="B7" s="38" t="str">
        <x:v>31 Des 2026</x:v>
      </x:c>
      <x:c r="C7" s="38" t="str">
        <x:v>Pemakaian perlengkapan</x:v>
      </x:c>
      <x:c r="D7" s="38" t="str">
        <x:v>Perlengkapan kantor terpakai selama Desember Rp200.000.</x:v>
      </x:c>
      <x:c r="E7" s="44" t="n">
        <x:v>200000</x:v>
      </x:c>
      <x:c r="F7" s="38" t="str">
        <x:v>Apa yang sebenarnya telah menjadi beban atau kewajiban pada akhir periode?</x:v>
      </x:c>
    </x:row>
    <x:row r="8" ht="65" customHeight="1">
      <x:c r="A8" s="34" t="str">
        <x:v>MEMO 02</x:v>
      </x:c>
      <x:c r="B8" s="34" t="str">
        <x:v>31 Des 2026</x:v>
      </x:c>
      <x:c r="C8" s="34" t="str">
        <x:v>Mengoreksi iklan yang belum terpakai</x:v>
      </x:c>
      <x:c r="D8" s="34" t="str">
        <x:v>Neraca saldo awal berisi Biaya Iklan Rp3.400.000; iklan yang benar-benar terpakai Rp1.900.000.</x:v>
      </x:c>
      <x:c r="E8" s="45" t="n">
        <x:v>1500000</x:v>
      </x:c>
      <x:c r="F8" s="34" t="str">
        <x:v>Apa yang sebenarnya telah menjadi beban atau kewajiban pada akhir periode?</x:v>
      </x:c>
    </x:row>
    <x:row r="9" ht="65" customHeight="1">
      <x:c r="A9" s="38" t="str">
        <x:v>MEMO 03</x:v>
      </x:c>
      <x:c r="B9" s="38" t="str">
        <x:v>31 Des 2026</x:v>
      </x:c>
      <x:c r="C9" s="38" t="str">
        <x:v>Penyusutan gedung</x:v>
      </x:c>
      <x:c r="D9" s="38" t="str">
        <x:v>Penyusutan gedung ditaksir 10% dari harga perolehan Rp10.000.000.</x:v>
      </x:c>
      <x:c r="E9" s="44" t="n">
        <x:v>1000000</x:v>
      </x:c>
      <x:c r="F9" s="38" t="str">
        <x:v>Apa yang sebenarnya telah menjadi beban atau kewajiban pada akhir periode?</x:v>
      </x:c>
    </x:row>
    <x:row r="10" ht="65" customHeight="1">
      <x:c r="A10" s="34" t="str">
        <x:v>MEMO 04</x:v>
      </x:c>
      <x:c r="B10" s="34" t="str">
        <x:v>31 Des 2026</x:v>
      </x:c>
      <x:c r="C10" s="34" t="str">
        <x:v>Penyesuaian asuransi dengan asumsi</x:v>
      </x:c>
      <x:c r="D10" s="34" t="str">
        <x:v>Asuransi Rp750.000 untuk 6 bulan mulai 1 Oktober; jurnal contoh mencatat pemakaian 3 bulan.</x:v>
      </x:c>
      <x:c r="E10" s="45" t="n">
        <x:v>375000</x:v>
      </x:c>
      <x:c r="F10" s="34" t="str">
        <x:v>Apa yang sebenarnya telah menjadi beban atau kewajiban pada akhir periode?</x:v>
      </x:c>
    </x:row>
    <x:row r="11" ht="65" customHeight="1">
      <x:c r="A11" s="38" t="str">
        <x:v>MEMO 05</x:v>
      </x:c>
      <x:c r="B11" s="38" t="str">
        <x:v>31 Des 2026</x:v>
      </x:c>
      <x:c r="C11" s="38" t="str">
        <x:v>Gaji yang masih harus dibayar</x:v>
      </x:c>
      <x:c r="D11" s="38" t="str">
        <x:v>Gaji dan komisi akhir periode yang belum dibayar Rp250.000.</x:v>
      </x:c>
      <x:c r="E11" s="44" t="n">
        <x:v>250000</x:v>
      </x:c>
      <x:c r="F11" s="38" t="str">
        <x:v>Apa yang sebenarnya telah menjadi beban atau kewajiban pada akhir periode?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4" hidden="0" customWidth="1"/>
    <x:col min="3" max="3" width="19" hidden="0" customWidth="1"/>
    <x:col min="4" max="4" width="39" hidden="0" customWidth="1"/>
    <x:col min="5" max="5" width="19" hidden="0" customWidth="1"/>
    <x:col min="6" max="6" width="19" hidden="0" customWidth="1"/>
    <x:col min="7" max="7" width="78" hidden="0" customWidth="1"/>
    <x:col min="8" max="8" width="21" hidden="0" customWidth="1"/>
  </x:cols>
  <x:sheetData>
    <x:row r="1" ht="24" customHeight="1">
      <x:c r="A1" s="4" t="str">
        <x:v>CV Angkasa | JURNAL PENYESUAIAN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No memo</x:v>
      </x:c>
      <x:c r="B6" s="28" t="str">
        <x:v>Tanggal</x:v>
      </x:c>
      <x:c r="C6" s="28" t="str">
        <x:v>Kode (isi)</x:v>
      </x:c>
      <x:c r="D6" s="28" t="str">
        <x:v>Nama akun otomatis</x:v>
      </x:c>
      <x:c r="E6" s="28" t="str">
        <x:v>Debet (isi)</x:v>
      </x:c>
      <x:c r="F6" s="28" t="str">
        <x:v>Kredit (isi)</x:v>
      </x:c>
      <x:c r="G6" s="28" t="str">
        <x:v>Pembahasan / alasan</x:v>
      </x:c>
    </x:row>
    <x:row r="7" ht="44" customHeight="1">
      <x:c r="A7" s="38" t="str">
        <x:v>MEMO 01</x:v>
      </x:c>
      <x:c r="B7" s="38" t="str">
        <x:v>31 Des 2026</x:v>
      </x:c>
      <x:c r="C7" s="40"/>
      <x:c r="D7" s="38" t="str">
        <x:f>IF(C7="","",IFERROR(VLOOKUP(C7,COA!$A$7:$B$29,2,FALSE),"KODE TIDAK VALID"))</x:f>
      </x:c>
      <x:c r="E7" s="50"/>
      <x:c r="F7" s="50"/>
      <x:c r="G7" s="40" t="str"/>
    </x:row>
    <x:row r="8" ht="44" customHeight="1">
      <x:c r="A8" s="34" t="str">
        <x:v>MEMO 01</x:v>
      </x:c>
      <x:c r="B8" s="34" t="str">
        <x:v>31 Des 2026</x:v>
      </x:c>
      <x:c r="C8" s="40"/>
      <x:c r="D8" s="34" t="str">
        <x:f>IF(C8="","",IFERROR(VLOOKUP(C8,COA!$A$7:$B$29,2,FALSE),"KODE TIDAK VALID"))</x:f>
      </x:c>
      <x:c r="E8" s="50"/>
      <x:c r="F8" s="50"/>
      <x:c r="G8" s="40" t="str"/>
    </x:row>
    <x:row r="9" ht="44" customHeight="1">
      <x:c r="A9" s="38" t="str">
        <x:v>MEMO 02</x:v>
      </x:c>
      <x:c r="B9" s="38" t="str">
        <x:v>31 Des 2026</x:v>
      </x:c>
      <x:c r="C9" s="40"/>
      <x:c r="D9" s="38" t="str">
        <x:f>IF(C9="","",IFERROR(VLOOKUP(C9,COA!$A$7:$B$29,2,FALSE),"KODE TIDAK VALID"))</x:f>
      </x:c>
      <x:c r="E9" s="50"/>
      <x:c r="F9" s="50"/>
      <x:c r="G9" s="40" t="str"/>
    </x:row>
    <x:row r="10" ht="44" customHeight="1">
      <x:c r="A10" s="34" t="str">
        <x:v>MEMO 02</x:v>
      </x:c>
      <x:c r="B10" s="34" t="str">
        <x:v>31 Des 2026</x:v>
      </x:c>
      <x:c r="C10" s="40"/>
      <x:c r="D10" s="34" t="str">
        <x:f>IF(C10="","",IFERROR(VLOOKUP(C10,COA!$A$7:$B$29,2,FALSE),"KODE TIDAK VALID"))</x:f>
      </x:c>
      <x:c r="E10" s="50"/>
      <x:c r="F10" s="50"/>
      <x:c r="G10" s="40" t="str"/>
    </x:row>
    <x:row r="11" ht="44" customHeight="1">
      <x:c r="A11" s="38" t="str">
        <x:v>MEMO 03</x:v>
      </x:c>
      <x:c r="B11" s="38" t="str">
        <x:v>31 Des 2026</x:v>
      </x:c>
      <x:c r="C11" s="40"/>
      <x:c r="D11" s="38" t="str">
        <x:f>IF(C11="","",IFERROR(VLOOKUP(C11,COA!$A$7:$B$29,2,FALSE),"KODE TIDAK VALID"))</x:f>
      </x:c>
      <x:c r="E11" s="50"/>
      <x:c r="F11" s="50"/>
      <x:c r="G11" s="40" t="str"/>
    </x:row>
    <x:row r="12" ht="44" customHeight="1">
      <x:c r="A12" s="34" t="str">
        <x:v>MEMO 03</x:v>
      </x:c>
      <x:c r="B12" s="34" t="str">
        <x:v>31 Des 2026</x:v>
      </x:c>
      <x:c r="C12" s="40"/>
      <x:c r="D12" s="34" t="str">
        <x:f>IF(C12="","",IFERROR(VLOOKUP(C12,COA!$A$7:$B$29,2,FALSE),"KODE TIDAK VALID"))</x:f>
      </x:c>
      <x:c r="E12" s="50"/>
      <x:c r="F12" s="50"/>
      <x:c r="G12" s="40" t="str"/>
    </x:row>
    <x:row r="13" ht="44" customHeight="1">
      <x:c r="A13" s="38" t="str">
        <x:v>MEMO 04</x:v>
      </x:c>
      <x:c r="B13" s="38" t="str">
        <x:v>31 Des 2026</x:v>
      </x:c>
      <x:c r="C13" s="40"/>
      <x:c r="D13" s="38" t="str">
        <x:f>IF(C13="","",IFERROR(VLOOKUP(C13,COA!$A$7:$B$29,2,FALSE),"KODE TIDAK VALID"))</x:f>
      </x:c>
      <x:c r="E13" s="50"/>
      <x:c r="F13" s="50"/>
      <x:c r="G13" s="40" t="str"/>
    </x:row>
    <x:row r="14" ht="44" customHeight="1">
      <x:c r="A14" s="34" t="str">
        <x:v>MEMO 04</x:v>
      </x:c>
      <x:c r="B14" s="34" t="str">
        <x:v>31 Des 2026</x:v>
      </x:c>
      <x:c r="C14" s="40"/>
      <x:c r="D14" s="34" t="str">
        <x:f>IF(C14="","",IFERROR(VLOOKUP(C14,COA!$A$7:$B$29,2,FALSE),"KODE TIDAK VALID"))</x:f>
      </x:c>
      <x:c r="E14" s="50"/>
      <x:c r="F14" s="50"/>
      <x:c r="G14" s="40" t="str"/>
    </x:row>
    <x:row r="15" ht="44" customHeight="1">
      <x:c r="A15" s="38" t="str">
        <x:v>MEMO 05</x:v>
      </x:c>
      <x:c r="B15" s="38" t="str">
        <x:v>31 Des 2026</x:v>
      </x:c>
      <x:c r="C15" s="40"/>
      <x:c r="D15" s="38" t="str">
        <x:f>IF(C15="","",IFERROR(VLOOKUP(C15,COA!$A$7:$B$29,2,FALSE),"KODE TIDAK VALID"))</x:f>
      </x:c>
      <x:c r="E15" s="50"/>
      <x:c r="F15" s="50"/>
      <x:c r="G15" s="40" t="str"/>
    </x:row>
    <x:row r="16" ht="44" customHeight="1">
      <x:c r="A16" s="34" t="str">
        <x:v>MEMO 05</x:v>
      </x:c>
      <x:c r="B16" s="34" t="str">
        <x:v>31 Des 2026</x:v>
      </x:c>
      <x:c r="C16" s="40"/>
      <x:c r="D16" s="34" t="str">
        <x:f>IF(C16="","",IFERROR(VLOOKUP(C16,COA!$A$7:$B$29,2,FALSE),"KODE TIDAK VALID"))</x:f>
      </x:c>
      <x:c r="E16" s="50"/>
      <x:c r="F16" s="50"/>
      <x:c r="G16" s="40" t="str"/>
    </x:row>
    <x:row r="17">
      <x:c r="E17" s="46"/>
      <x:c r="F17" s="46"/>
    </x:row>
    <x:row r="18">
      <x:c r="D18" t="str">
        <x:v>TOTAL AJP</x:v>
      </x:c>
      <x:c r="E18" s="46" t="n">
        <x:f>SUM(E7:E16)</x:f>
        <x:v>0</x:v>
      </x:c>
      <x:c r="F18" s="46" t="n">
        <x:f>SUM(F7:F16)</x:f>
        <x:v>0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8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</x:cols>
  <x:sheetData>
    <x:row r="1" ht="24" customHeight="1">
      <x:c r="A1" s="4" t="str">
        <x:v>CV Angkasa | NERACA LAJUR | JOBSHEET SISWA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6" ht="32" customHeight="1">
      <x:c r="A6" s="28" t="str">
        <x:v>Kode</x:v>
      </x:c>
      <x:c r="B6" s="28" t="str">
        <x:v>Akun</x:v>
      </x:c>
      <x:c r="C6" s="28" t="str">
        <x:v>NS D</x:v>
      </x:c>
      <x:c r="D6" s="28" t="str">
        <x:v>NS K</x:v>
      </x:c>
      <x:c r="E6" s="28" t="str">
        <x:v>AJP D</x:v>
      </x:c>
      <x:c r="F6" s="28" t="str">
        <x:v>AJP K</x:v>
      </x:c>
      <x:c r="G6" s="28" t="str">
        <x:v>Setelah AJP D</x:v>
      </x:c>
      <x:c r="H6" s="28" t="str">
        <x:v>Setelah AJP K</x:v>
      </x:c>
      <x:c r="I6" s="28" t="str">
        <x:v>L/R D</x:v>
      </x:c>
      <x:c r="J6" s="28" t="str">
        <x:v>L/R K</x:v>
      </x:c>
      <x:c r="K6" s="28" t="str">
        <x:v>Neraca D</x:v>
      </x:c>
      <x:c r="L6" s="28" t="str">
        <x:v>Neraca K</x:v>
      </x:c>
    </x:row>
    <x:row r="7" ht="23" customHeight="1">
      <x:c r="A7" s="38" t="str">
        <x:v>1101</x:v>
      </x:c>
      <x:c r="B7" s="38" t="str">
        <x:v>Kas</x:v>
      </x:c>
      <x:c r="C7" s="44" t="n">
        <x:f>NERACA_SALDO!C7</x:f>
        <x:v>18000000</x:v>
      </x:c>
      <x:c r="D7" s="44" t="n">
        <x:f>NERACA_SALDO!D7</x:f>
        <x:v>0</x:v>
      </x:c>
      <x:c r="E7" s="44" t="n">
        <x:f>SUMIF(JURNAL_PENYESUAIAN!$C$7:$C$16,A7,JURNAL_PENYESUAIAN!$E$7:$E$16)</x:f>
        <x:v>0</x:v>
      </x:c>
      <x:c r="F7" s="44" t="n">
        <x:f>SUMIF(JURNAL_PENYESUAIAN!$C$7:$C$16,A7,JURNAL_PENYESUAIAN!$F$7:$F$16)</x:f>
        <x:v>0</x:v>
      </x:c>
      <x:c r="G7" s="44" t="n">
        <x:f>MAX(0,C7-D7+E7-F7)</x:f>
        <x:v>18000000</x:v>
      </x:c>
      <x:c r="H7" s="44" t="n">
        <x:f>MAX(0,D7-C7+F7-E7)</x:f>
        <x:v>0</x:v>
      </x:c>
      <x:c r="I7" s="44" t="n">
        <x:f>IF(OR(LEFT(A7,1)="4",LEFT(A7,1)="6"),G7,0)</x:f>
        <x:v>0</x:v>
      </x:c>
      <x:c r="J7" s="44" t="n">
        <x:f>IF(OR(LEFT(A7,1)="4",LEFT(A7,1)="6"),H7,0)</x:f>
        <x:v>0</x:v>
      </x:c>
      <x:c r="K7" s="44" t="n">
        <x:f>IF(OR(LEFT(A7,1)="4",LEFT(A7,1)="6"),0,G7)</x:f>
        <x:v>18000000</x:v>
      </x:c>
      <x:c r="L7" s="44" t="n">
        <x:f>IF(OR(LEFT(A7,1)="4",LEFT(A7,1)="6"),0,H7)</x:f>
        <x:v>0</x:v>
      </x:c>
    </x:row>
    <x:row r="8" ht="23" customHeight="1">
      <x:c r="A8" s="34" t="str">
        <x:v>1102</x:v>
      </x:c>
      <x:c r="B8" s="34" t="str">
        <x:v>Piutang Dagang</x:v>
      </x:c>
      <x:c r="C8" s="45" t="n">
        <x:f>NERACA_SALDO!C8</x:f>
        <x:v>16000000</x:v>
      </x:c>
      <x:c r="D8" s="45" t="n">
        <x:f>NERACA_SALDO!D8</x:f>
        <x:v>0</x:v>
      </x:c>
      <x:c r="E8" s="45" t="n">
        <x:f>SUMIF(JURNAL_PENYESUAIAN!$C$7:$C$16,A8,JURNAL_PENYESUAIAN!$E$7:$E$16)</x:f>
        <x:v>0</x:v>
      </x:c>
      <x:c r="F8" s="45" t="n">
        <x:f>SUMIF(JURNAL_PENYESUAIAN!$C$7:$C$16,A8,JURNAL_PENYESUAIAN!$F$7:$F$16)</x:f>
        <x:v>0</x:v>
      </x:c>
      <x:c r="G8" s="45" t="n">
        <x:f>MAX(0,C8-D8+E8-F8)</x:f>
        <x:v>16000000</x:v>
      </x:c>
      <x:c r="H8" s="45" t="n">
        <x:f>MAX(0,D8-C8+F8-E8)</x:f>
        <x:v>0</x:v>
      </x:c>
      <x:c r="I8" s="45" t="n">
        <x:f>IF(OR(LEFT(A8,1)="4",LEFT(A8,1)="6"),G8,0)</x:f>
        <x:v>0</x:v>
      </x:c>
      <x:c r="J8" s="45" t="n">
        <x:f>IF(OR(LEFT(A8,1)="4",LEFT(A8,1)="6"),H8,0)</x:f>
        <x:v>0</x:v>
      </x:c>
      <x:c r="K8" s="45" t="n">
        <x:f>IF(OR(LEFT(A8,1)="4",LEFT(A8,1)="6"),0,G8)</x:f>
        <x:v>16000000</x:v>
      </x:c>
      <x:c r="L8" s="45" t="n">
        <x:f>IF(OR(LEFT(A8,1)="4",LEFT(A8,1)="6"),0,H8)</x:f>
        <x:v>0</x:v>
      </x:c>
    </x:row>
    <x:row r="9" ht="23" customHeight="1">
      <x:c r="A9" s="38" t="str">
        <x:v>1103</x:v>
      </x:c>
      <x:c r="B9" s="38" t="str">
        <x:v>Asuransi Dibayar Dimuka</x:v>
      </x:c>
      <x:c r="C9" s="44" t="n">
        <x:f>NERACA_SALDO!C9</x:f>
        <x:v>750000</x:v>
      </x:c>
      <x:c r="D9" s="44" t="n">
        <x:f>NERACA_SALDO!D9</x:f>
        <x:v>0</x:v>
      </x:c>
      <x:c r="E9" s="44" t="n">
        <x:f>SUMIF(JURNAL_PENYESUAIAN!$C$7:$C$16,A9,JURNAL_PENYESUAIAN!$E$7:$E$16)</x:f>
        <x:v>0</x:v>
      </x:c>
      <x:c r="F9" s="44" t="n">
        <x:f>SUMIF(JURNAL_PENYESUAIAN!$C$7:$C$16,A9,JURNAL_PENYESUAIAN!$F$7:$F$16)</x:f>
        <x:v>0</x:v>
      </x:c>
      <x:c r="G9" s="44" t="n">
        <x:f>MAX(0,C9-D9+E9-F9)</x:f>
        <x:v>750000</x:v>
      </x:c>
      <x:c r="H9" s="44" t="n">
        <x:f>MAX(0,D9-C9+F9-E9)</x:f>
        <x:v>0</x:v>
      </x:c>
      <x:c r="I9" s="44" t="n">
        <x:f>IF(OR(LEFT(A9,1)="4",LEFT(A9,1)="6"),G9,0)</x:f>
        <x:v>0</x:v>
      </x:c>
      <x:c r="J9" s="44" t="n">
        <x:f>IF(OR(LEFT(A9,1)="4",LEFT(A9,1)="6"),H9,0)</x:f>
        <x:v>0</x:v>
      </x:c>
      <x:c r="K9" s="44" t="n">
        <x:f>IF(OR(LEFT(A9,1)="4",LEFT(A9,1)="6"),0,G9)</x:f>
        <x:v>750000</x:v>
      </x:c>
      <x:c r="L9" s="44" t="n">
        <x:f>IF(OR(LEFT(A9,1)="4",LEFT(A9,1)="6"),0,H9)</x:f>
        <x:v>0</x:v>
      </x:c>
    </x:row>
    <x:row r="10" ht="23" customHeight="1">
      <x:c r="A10" s="34" t="str">
        <x:v>1104</x:v>
      </x:c>
      <x:c r="B10" s="34" t="str">
        <x:v>Iklan Dibayar Dimuka</x:v>
      </x:c>
      <x:c r="C10" s="45" t="n">
        <x:f>NERACA_SALDO!C10</x:f>
        <x:v>0</x:v>
      </x:c>
      <x:c r="D10" s="45" t="n">
        <x:f>NERACA_SALDO!D10</x:f>
        <x:v>0</x:v>
      </x:c>
      <x:c r="E10" s="45" t="n">
        <x:f>SUMIF(JURNAL_PENYESUAIAN!$C$7:$C$16,A10,JURNAL_PENYESUAIAN!$E$7:$E$16)</x:f>
        <x:v>0</x:v>
      </x:c>
      <x:c r="F10" s="45" t="n">
        <x:f>SUMIF(JURNAL_PENYESUAIAN!$C$7:$C$16,A10,JURNAL_PENYESUAIAN!$F$7:$F$16)</x:f>
        <x:v>0</x:v>
      </x:c>
      <x:c r="G10" s="45" t="n">
        <x:f>MAX(0,C10-D10+E10-F10)</x:f>
        <x:v>0</x:v>
      </x:c>
      <x:c r="H10" s="45" t="n">
        <x:f>MAX(0,D10-C10+F10-E10)</x:f>
        <x:v>0</x:v>
      </x:c>
      <x:c r="I10" s="45" t="n">
        <x:f>IF(OR(LEFT(A10,1)="4",LEFT(A10,1)="6"),G10,0)</x:f>
        <x:v>0</x:v>
      </x:c>
      <x:c r="J10" s="45" t="n">
        <x:f>IF(OR(LEFT(A10,1)="4",LEFT(A10,1)="6"),H10,0)</x:f>
        <x:v>0</x:v>
      </x:c>
      <x:c r="K10" s="45" t="n">
        <x:f>IF(OR(LEFT(A10,1)="4",LEFT(A10,1)="6"),0,G10)</x:f>
        <x:v>0</x:v>
      </x:c>
      <x:c r="L10" s="45" t="n">
        <x:f>IF(OR(LEFT(A10,1)="4",LEFT(A10,1)="6"),0,H10)</x:f>
        <x:v>0</x:v>
      </x:c>
    </x:row>
    <x:row r="11" ht="23" customHeight="1">
      <x:c r="A11" s="38" t="str">
        <x:v>1105</x:v>
      </x:c>
      <x:c r="B11" s="38" t="str">
        <x:v>Perlengkapan Kantor</x:v>
      </x:c>
      <x:c r="C11" s="44" t="n">
        <x:f>NERACA_SALDO!C11</x:f>
        <x:v>350000</x:v>
      </x:c>
      <x:c r="D11" s="44" t="n">
        <x:f>NERACA_SALDO!D11</x:f>
        <x:v>0</x:v>
      </x:c>
      <x:c r="E11" s="44" t="n">
        <x:f>SUMIF(JURNAL_PENYESUAIAN!$C$7:$C$16,A11,JURNAL_PENYESUAIAN!$E$7:$E$16)</x:f>
        <x:v>0</x:v>
      </x:c>
      <x:c r="F11" s="44" t="n">
        <x:f>SUMIF(JURNAL_PENYESUAIAN!$C$7:$C$16,A11,JURNAL_PENYESUAIAN!$F$7:$F$16)</x:f>
        <x:v>0</x:v>
      </x:c>
      <x:c r="G11" s="44" t="n">
        <x:f>MAX(0,C11-D11+E11-F11)</x:f>
        <x:v>350000</x:v>
      </x:c>
      <x:c r="H11" s="44" t="n">
        <x:f>MAX(0,D11-C11+F11-E11)</x:f>
        <x:v>0</x:v>
      </x:c>
      <x:c r="I11" s="44" t="n">
        <x:f>IF(OR(LEFT(A11,1)="4",LEFT(A11,1)="6"),G11,0)</x:f>
        <x:v>0</x:v>
      </x:c>
      <x:c r="J11" s="44" t="n">
        <x:f>IF(OR(LEFT(A11,1)="4",LEFT(A11,1)="6"),H11,0)</x:f>
        <x:v>0</x:v>
      </x:c>
      <x:c r="K11" s="44" t="n">
        <x:f>IF(OR(LEFT(A11,1)="4",LEFT(A11,1)="6"),0,G11)</x:f>
        <x:v>350000</x:v>
      </x:c>
      <x:c r="L11" s="44" t="n">
        <x:f>IF(OR(LEFT(A11,1)="4",LEFT(A11,1)="6"),0,H11)</x:f>
        <x:v>0</x:v>
      </x:c>
    </x:row>
    <x:row r="12" ht="23" customHeight="1">
      <x:c r="A12" s="34" t="str">
        <x:v>1201</x:v>
      </x:c>
      <x:c r="B12" s="34" t="str">
        <x:v>Tanah</x:v>
      </x:c>
      <x:c r="C12" s="45" t="n">
        <x:f>NERACA_SALDO!C12</x:f>
        <x:v>0</x:v>
      </x:c>
      <x:c r="D12" s="45" t="n">
        <x:f>NERACA_SALDO!D12</x:f>
        <x:v>0</x:v>
      </x:c>
      <x:c r="E12" s="45" t="n">
        <x:f>SUMIF(JURNAL_PENYESUAIAN!$C$7:$C$16,A12,JURNAL_PENYESUAIAN!$E$7:$E$16)</x:f>
        <x:v>0</x:v>
      </x:c>
      <x:c r="F12" s="45" t="n">
        <x:f>SUMIF(JURNAL_PENYESUAIAN!$C$7:$C$16,A12,JURNAL_PENYESUAIAN!$F$7:$F$16)</x:f>
        <x:v>0</x:v>
      </x:c>
      <x:c r="G12" s="45" t="n">
        <x:f>MAX(0,C12-D12+E12-F12)</x:f>
        <x:v>0</x:v>
      </x:c>
      <x:c r="H12" s="45" t="n">
        <x:f>MAX(0,D12-C12+F12-E12)</x:f>
        <x:v>0</x:v>
      </x:c>
      <x:c r="I12" s="45" t="n">
        <x:f>IF(OR(LEFT(A12,1)="4",LEFT(A12,1)="6"),G12,0)</x:f>
        <x:v>0</x:v>
      </x:c>
      <x:c r="J12" s="45" t="n">
        <x:f>IF(OR(LEFT(A12,1)="4",LEFT(A12,1)="6"),H12,0)</x:f>
        <x:v>0</x:v>
      </x:c>
      <x:c r="K12" s="45" t="n">
        <x:f>IF(OR(LEFT(A12,1)="4",LEFT(A12,1)="6"),0,G12)</x:f>
        <x:v>0</x:v>
      </x:c>
      <x:c r="L12" s="45" t="n">
        <x:f>IF(OR(LEFT(A12,1)="4",LEFT(A12,1)="6"),0,H12)</x:f>
        <x:v>0</x:v>
      </x:c>
    </x:row>
    <x:row r="13" ht="23" customHeight="1">
      <x:c r="A13" s="38" t="str">
        <x:v>1202</x:v>
      </x:c>
      <x:c r="B13" s="38" t="str">
        <x:v>Gedung</x:v>
      </x:c>
      <x:c r="C13" s="44" t="n">
        <x:f>NERACA_SALDO!C13</x:f>
        <x:v>10000000</x:v>
      </x:c>
      <x:c r="D13" s="44" t="n">
        <x:f>NERACA_SALDO!D13</x:f>
        <x:v>0</x:v>
      </x:c>
      <x:c r="E13" s="44" t="n">
        <x:f>SUMIF(JURNAL_PENYESUAIAN!$C$7:$C$16,A13,JURNAL_PENYESUAIAN!$E$7:$E$16)</x:f>
        <x:v>0</x:v>
      </x:c>
      <x:c r="F13" s="44" t="n">
        <x:f>SUMIF(JURNAL_PENYESUAIAN!$C$7:$C$16,A13,JURNAL_PENYESUAIAN!$F$7:$F$16)</x:f>
        <x:v>0</x:v>
      </x:c>
      <x:c r="G13" s="44" t="n">
        <x:f>MAX(0,C13-D13+E13-F13)</x:f>
        <x:v>10000000</x:v>
      </x:c>
      <x:c r="H13" s="44" t="n">
        <x:f>MAX(0,D13-C13+F13-E13)</x:f>
        <x:v>0</x:v>
      </x:c>
      <x:c r="I13" s="44" t="n">
        <x:f>IF(OR(LEFT(A13,1)="4",LEFT(A13,1)="6"),G13,0)</x:f>
        <x:v>0</x:v>
      </x:c>
      <x:c r="J13" s="44" t="n">
        <x:f>IF(OR(LEFT(A13,1)="4",LEFT(A13,1)="6"),H13,0)</x:f>
        <x:v>0</x:v>
      </x:c>
      <x:c r="K13" s="44" t="n">
        <x:f>IF(OR(LEFT(A13,1)="4",LEFT(A13,1)="6"),0,G13)</x:f>
        <x:v>10000000</x:v>
      </x:c>
      <x:c r="L13" s="44" t="n">
        <x:f>IF(OR(LEFT(A13,1)="4",LEFT(A13,1)="6"),0,H13)</x:f>
        <x:v>0</x:v>
      </x:c>
    </x:row>
    <x:row r="14" ht="23" customHeight="1">
      <x:c r="A14" s="34" t="str">
        <x:v>1203</x:v>
      </x:c>
      <x:c r="B14" s="34" t="str">
        <x:v>Akumulasi Penyusutan Gedung</x:v>
      </x:c>
      <x:c r="C14" s="45" t="n">
        <x:f>NERACA_SALDO!C14</x:f>
        <x:v>0</x:v>
      </x:c>
      <x:c r="D14" s="45" t="n">
        <x:f>NERACA_SALDO!D14</x:f>
        <x:v>1500000</x:v>
      </x:c>
      <x:c r="E14" s="45" t="n">
        <x:f>SUMIF(JURNAL_PENYESUAIAN!$C$7:$C$16,A14,JURNAL_PENYESUAIAN!$E$7:$E$16)</x:f>
        <x:v>0</x:v>
      </x:c>
      <x:c r="F14" s="45" t="n">
        <x:f>SUMIF(JURNAL_PENYESUAIAN!$C$7:$C$16,A14,JURNAL_PENYESUAIAN!$F$7:$F$16)</x:f>
        <x:v>0</x:v>
      </x:c>
      <x:c r="G14" s="45" t="n">
        <x:f>MAX(0,C14-D14+E14-F14)</x:f>
        <x:v>0</x:v>
      </x:c>
      <x:c r="H14" s="45" t="n">
        <x:f>MAX(0,D14-C14+F14-E14)</x:f>
        <x:v>1500000</x:v>
      </x:c>
      <x:c r="I14" s="45" t="n">
        <x:f>IF(OR(LEFT(A14,1)="4",LEFT(A14,1)="6"),G14,0)</x:f>
        <x:v>0</x:v>
      </x:c>
      <x:c r="J14" s="45" t="n">
        <x:f>IF(OR(LEFT(A14,1)="4",LEFT(A14,1)="6"),H14,0)</x:f>
        <x:v>0</x:v>
      </x:c>
      <x:c r="K14" s="45" t="n">
        <x:f>IF(OR(LEFT(A14,1)="4",LEFT(A14,1)="6"),0,G14)</x:f>
        <x:v>0</x:v>
      </x:c>
      <x:c r="L14" s="45" t="n">
        <x:f>IF(OR(LEFT(A14,1)="4",LEFT(A14,1)="6"),0,H14)</x:f>
        <x:v>1500000</x:v>
      </x:c>
    </x:row>
    <x:row r="15" ht="23" customHeight="1">
      <x:c r="A15" s="38" t="str">
        <x:v>2101</x:v>
      </x:c>
      <x:c r="B15" s="38" t="str">
        <x:v>Utang Usaha</x:v>
      </x:c>
      <x:c r="C15" s="44" t="n">
        <x:f>NERACA_SALDO!C15</x:f>
        <x:v>0</x:v>
      </x:c>
      <x:c r="D15" s="44" t="n">
        <x:f>NERACA_SALDO!D15</x:f>
        <x:v>1500000</x:v>
      </x:c>
      <x:c r="E15" s="44" t="n">
        <x:f>SUMIF(JURNAL_PENYESUAIAN!$C$7:$C$16,A15,JURNAL_PENYESUAIAN!$E$7:$E$16)</x:f>
        <x:v>0</x:v>
      </x:c>
      <x:c r="F15" s="44" t="n">
        <x:f>SUMIF(JURNAL_PENYESUAIAN!$C$7:$C$16,A15,JURNAL_PENYESUAIAN!$F$7:$F$16)</x:f>
        <x:v>0</x:v>
      </x:c>
      <x:c r="G15" s="44" t="n">
        <x:f>MAX(0,C15-D15+E15-F15)</x:f>
        <x:v>0</x:v>
      </x:c>
      <x:c r="H15" s="44" t="n">
        <x:f>MAX(0,D15-C15+F15-E15)</x:f>
        <x:v>1500000</x:v>
      </x:c>
      <x:c r="I15" s="44" t="n">
        <x:f>IF(OR(LEFT(A15,1)="4",LEFT(A15,1)="6"),G15,0)</x:f>
        <x:v>0</x:v>
      </x:c>
      <x:c r="J15" s="44" t="n">
        <x:f>IF(OR(LEFT(A15,1)="4",LEFT(A15,1)="6"),H15,0)</x:f>
        <x:v>0</x:v>
      </x:c>
      <x:c r="K15" s="44" t="n">
        <x:f>IF(OR(LEFT(A15,1)="4",LEFT(A15,1)="6"),0,G15)</x:f>
        <x:v>0</x:v>
      </x:c>
      <x:c r="L15" s="44" t="n">
        <x:f>IF(OR(LEFT(A15,1)="4",LEFT(A15,1)="6"),0,H15)</x:f>
        <x:v>1500000</x:v>
      </x:c>
    </x:row>
    <x:row r="16" ht="23" customHeight="1">
      <x:c r="A16" s="34" t="str">
        <x:v>2102</x:v>
      </x:c>
      <x:c r="B16" s="34" t="str">
        <x:v>Utang Wesel</x:v>
      </x:c>
      <x:c r="C16" s="45" t="n">
        <x:f>NERACA_SALDO!C16</x:f>
        <x:v>0</x:v>
      </x:c>
      <x:c r="D16" s="45" t="n">
        <x:f>NERACA_SALDO!D16</x:f>
        <x:v>0</x:v>
      </x:c>
      <x:c r="E16" s="45" t="n">
        <x:f>SUMIF(JURNAL_PENYESUAIAN!$C$7:$C$16,A16,JURNAL_PENYESUAIAN!$E$7:$E$16)</x:f>
        <x:v>0</x:v>
      </x:c>
      <x:c r="F16" s="45" t="n">
        <x:f>SUMIF(JURNAL_PENYESUAIAN!$C$7:$C$16,A16,JURNAL_PENYESUAIAN!$F$7:$F$16)</x:f>
        <x:v>0</x:v>
      </x:c>
      <x:c r="G16" s="45" t="n">
        <x:f>MAX(0,C16-D16+E16-F16)</x:f>
        <x:v>0</x:v>
      </x:c>
      <x:c r="H16" s="45" t="n">
        <x:f>MAX(0,D16-C16+F16-E16)</x:f>
        <x:v>0</x:v>
      </x:c>
      <x:c r="I16" s="45" t="n">
        <x:f>IF(OR(LEFT(A16,1)="4",LEFT(A16,1)="6"),G16,0)</x:f>
        <x:v>0</x:v>
      </x:c>
      <x:c r="J16" s="45" t="n">
        <x:f>IF(OR(LEFT(A16,1)="4",LEFT(A16,1)="6"),H16,0)</x:f>
        <x:v>0</x:v>
      </x:c>
      <x:c r="K16" s="45" t="n">
        <x:f>IF(OR(LEFT(A16,1)="4",LEFT(A16,1)="6"),0,G16)</x:f>
        <x:v>0</x:v>
      </x:c>
      <x:c r="L16" s="45" t="n">
        <x:f>IF(OR(LEFT(A16,1)="4",LEFT(A16,1)="6"),0,H16)</x:f>
        <x:v>0</x:v>
      </x:c>
    </x:row>
    <x:row r="17" ht="23" customHeight="1">
      <x:c r="A17" s="38" t="str">
        <x:v>2103</x:v>
      </x:c>
      <x:c r="B17" s="38" t="str">
        <x:v>Utang Gaji dan Komisi</x:v>
      </x:c>
      <x:c r="C17" s="44" t="n">
        <x:f>NERACA_SALDO!C17</x:f>
        <x:v>0</x:v>
      </x:c>
      <x:c r="D17" s="44" t="n">
        <x:f>NERACA_SALDO!D17</x:f>
        <x:v>0</x:v>
      </x:c>
      <x:c r="E17" s="44" t="n">
        <x:f>SUMIF(JURNAL_PENYESUAIAN!$C$7:$C$16,A17,JURNAL_PENYESUAIAN!$E$7:$E$16)</x:f>
        <x:v>0</x:v>
      </x:c>
      <x:c r="F17" s="44" t="n">
        <x:f>SUMIF(JURNAL_PENYESUAIAN!$C$7:$C$16,A17,JURNAL_PENYESUAIAN!$F$7:$F$16)</x:f>
        <x:v>0</x:v>
      </x:c>
      <x:c r="G17" s="44" t="n">
        <x:f>MAX(0,C17-D17+E17-F17)</x:f>
        <x:v>0</x:v>
      </x:c>
      <x:c r="H17" s="44" t="n">
        <x:f>MAX(0,D17-C17+F17-E17)</x:f>
        <x:v>0</x:v>
      </x:c>
      <x:c r="I17" s="44" t="n">
        <x:f>IF(OR(LEFT(A17,1)="4",LEFT(A17,1)="6"),G17,0)</x:f>
        <x:v>0</x:v>
      </x:c>
      <x:c r="J17" s="44" t="n">
        <x:f>IF(OR(LEFT(A17,1)="4",LEFT(A17,1)="6"),H17,0)</x:f>
        <x:v>0</x:v>
      </x:c>
      <x:c r="K17" s="44" t="n">
        <x:f>IF(OR(LEFT(A17,1)="4",LEFT(A17,1)="6"),0,G17)</x:f>
        <x:v>0</x:v>
      </x:c>
      <x:c r="L17" s="44" t="n">
        <x:f>IF(OR(LEFT(A17,1)="4",LEFT(A17,1)="6"),0,H17)</x:f>
        <x:v>0</x:v>
      </x:c>
    </x:row>
    <x:row r="18" ht="23" customHeight="1">
      <x:c r="A18" s="34" t="str">
        <x:v>3101</x:v>
      </x:c>
      <x:c r="B18" s="34" t="str">
        <x:v>Modal Pemilik</x:v>
      </x:c>
      <x:c r="C18" s="45" t="n">
        <x:f>NERACA_SALDO!C18</x:f>
        <x:v>0</x:v>
      </x:c>
      <x:c r="D18" s="45" t="n">
        <x:f>NERACA_SALDO!D18</x:f>
        <x:v>35000000</x:v>
      </x:c>
      <x:c r="E18" s="45" t="n">
        <x:f>SUMIF(JURNAL_PENYESUAIAN!$C$7:$C$16,A18,JURNAL_PENYESUAIAN!$E$7:$E$16)</x:f>
        <x:v>0</x:v>
      </x:c>
      <x:c r="F18" s="45" t="n">
        <x:f>SUMIF(JURNAL_PENYESUAIAN!$C$7:$C$16,A18,JURNAL_PENYESUAIAN!$F$7:$F$16)</x:f>
        <x:v>0</x:v>
      </x:c>
      <x:c r="G18" s="45" t="n">
        <x:f>MAX(0,C18-D18+E18-F18)</x:f>
        <x:v>0</x:v>
      </x:c>
      <x:c r="H18" s="45" t="n">
        <x:f>MAX(0,D18-C18+F18-E18)</x:f>
        <x:v>35000000</x:v>
      </x:c>
      <x:c r="I18" s="45" t="n">
        <x:f>IF(OR(LEFT(A18,1)="4",LEFT(A18,1)="6"),G18,0)</x:f>
        <x:v>0</x:v>
      </x:c>
      <x:c r="J18" s="45" t="n">
        <x:f>IF(OR(LEFT(A18,1)="4",LEFT(A18,1)="6"),H18,0)</x:f>
        <x:v>0</x:v>
      </x:c>
      <x:c r="K18" s="45" t="n">
        <x:f>IF(OR(LEFT(A18,1)="4",LEFT(A18,1)="6"),0,G18)</x:f>
        <x:v>0</x:v>
      </x:c>
      <x:c r="L18" s="45" t="n">
        <x:f>IF(OR(LEFT(A18,1)="4",LEFT(A18,1)="6"),0,H18)</x:f>
        <x:v>35000000</x:v>
      </x:c>
    </x:row>
    <x:row r="19" ht="23" customHeight="1">
      <x:c r="A19" s="38" t="str">
        <x:v>3102</x:v>
      </x:c>
      <x:c r="B19" s="38" t="str">
        <x:v>Prive Pemilik</x:v>
      </x:c>
      <x:c r="C19" s="44" t="n">
        <x:f>NERACA_SALDO!C19</x:f>
        <x:v>2500000</x:v>
      </x:c>
      <x:c r="D19" s="44" t="n">
        <x:f>NERACA_SALDO!D19</x:f>
        <x:v>0</x:v>
      </x:c>
      <x:c r="E19" s="44" t="n">
        <x:f>SUMIF(JURNAL_PENYESUAIAN!$C$7:$C$16,A19,JURNAL_PENYESUAIAN!$E$7:$E$16)</x:f>
        <x:v>0</x:v>
      </x:c>
      <x:c r="F19" s="44" t="n">
        <x:f>SUMIF(JURNAL_PENYESUAIAN!$C$7:$C$16,A19,JURNAL_PENYESUAIAN!$F$7:$F$16)</x:f>
        <x:v>0</x:v>
      </x:c>
      <x:c r="G19" s="44" t="n">
        <x:f>MAX(0,C19-D19+E19-F19)</x:f>
        <x:v>2500000</x:v>
      </x:c>
      <x:c r="H19" s="44" t="n">
        <x:f>MAX(0,D19-C19+F19-E19)</x:f>
        <x:v>0</x:v>
      </x:c>
      <x:c r="I19" s="44" t="n">
        <x:f>IF(OR(LEFT(A19,1)="4",LEFT(A19,1)="6"),G19,0)</x:f>
        <x:v>0</x:v>
      </x:c>
      <x:c r="J19" s="44" t="n">
        <x:f>IF(OR(LEFT(A19,1)="4",LEFT(A19,1)="6"),H19,0)</x:f>
        <x:v>0</x:v>
      </x:c>
      <x:c r="K19" s="44" t="n">
        <x:f>IF(OR(LEFT(A19,1)="4",LEFT(A19,1)="6"),0,G19)</x:f>
        <x:v>2500000</x:v>
      </x:c>
      <x:c r="L19" s="44" t="n">
        <x:f>IF(OR(LEFT(A19,1)="4",LEFT(A19,1)="6"),0,H19)</x:f>
        <x:v>0</x:v>
      </x:c>
    </x:row>
    <x:row r="20" ht="23" customHeight="1">
      <x:c r="A20" s="34" t="str">
        <x:v>3103</x:v>
      </x:c>
      <x:c r="B20" s="34" t="str">
        <x:v>Ikhtisar Laba Rugi</x:v>
      </x:c>
      <x:c r="C20" s="45" t="n">
        <x:f>NERACA_SALDO!C20</x:f>
        <x:v>0</x:v>
      </x:c>
      <x:c r="D20" s="45" t="n">
        <x:f>NERACA_SALDO!D20</x:f>
        <x:v>0</x:v>
      </x:c>
      <x:c r="E20" s="45" t="n">
        <x:f>SUMIF(JURNAL_PENYESUAIAN!$C$7:$C$16,A20,JURNAL_PENYESUAIAN!$E$7:$E$16)</x:f>
        <x:v>0</x:v>
      </x:c>
      <x:c r="F20" s="45" t="n">
        <x:f>SUMIF(JURNAL_PENYESUAIAN!$C$7:$C$16,A20,JURNAL_PENYESUAIAN!$F$7:$F$16)</x:f>
        <x:v>0</x:v>
      </x:c>
      <x:c r="G20" s="45" t="n">
        <x:f>MAX(0,C20-D20+E20-F20)</x:f>
        <x:v>0</x:v>
      </x:c>
      <x:c r="H20" s="45" t="n">
        <x:f>MAX(0,D20-C20+F20-E20)</x:f>
        <x:v>0</x:v>
      </x:c>
      <x:c r="I20" s="45" t="n">
        <x:f>IF(OR(LEFT(A20,1)="4",LEFT(A20,1)="6"),G20,0)</x:f>
        <x:v>0</x:v>
      </x:c>
      <x:c r="J20" s="45" t="n">
        <x:f>IF(OR(LEFT(A20,1)="4",LEFT(A20,1)="6"),H20,0)</x:f>
        <x:v>0</x:v>
      </x:c>
      <x:c r="K20" s="45" t="n">
        <x:f>IF(OR(LEFT(A20,1)="4",LEFT(A20,1)="6"),0,G20)</x:f>
        <x:v>0</x:v>
      </x:c>
      <x:c r="L20" s="45" t="n">
        <x:f>IF(OR(LEFT(A20,1)="4",LEFT(A20,1)="6"),0,H20)</x:f>
        <x:v>0</x:v>
      </x:c>
    </x:row>
    <x:row r="21" ht="23" customHeight="1">
      <x:c r="A21" s="38" t="str">
        <x:v>4101</x:v>
      </x:c>
      <x:c r="B21" s="38" t="str">
        <x:v>Pendapatan Jasa</x:v>
      </x:c>
      <x:c r="C21" s="44" t="n">
        <x:f>NERACA_SALDO!C21</x:f>
        <x:v>0</x:v>
      </x:c>
      <x:c r="D21" s="44" t="n">
        <x:f>NERACA_SALDO!D21</x:f>
        <x:v>57000000</x:v>
      </x:c>
      <x:c r="E21" s="44" t="n">
        <x:f>SUMIF(JURNAL_PENYESUAIAN!$C$7:$C$16,A21,JURNAL_PENYESUAIAN!$E$7:$E$16)</x:f>
        <x:v>0</x:v>
      </x:c>
      <x:c r="F21" s="44" t="n">
        <x:f>SUMIF(JURNAL_PENYESUAIAN!$C$7:$C$16,A21,JURNAL_PENYESUAIAN!$F$7:$F$16)</x:f>
        <x:v>0</x:v>
      </x:c>
      <x:c r="G21" s="44" t="n">
        <x:f>MAX(0,C21-D21+E21-F21)</x:f>
        <x:v>0</x:v>
      </x:c>
      <x:c r="H21" s="44" t="n">
        <x:f>MAX(0,D21-C21+F21-E21)</x:f>
        <x:v>57000000</x:v>
      </x:c>
      <x:c r="I21" s="44" t="n">
        <x:f>IF(OR(LEFT(A21,1)="4",LEFT(A21,1)="6"),G21,0)</x:f>
        <x:v>0</x:v>
      </x:c>
      <x:c r="J21" s="44" t="n">
        <x:f>IF(OR(LEFT(A21,1)="4",LEFT(A21,1)="6"),H21,0)</x:f>
        <x:v>57000000</x:v>
      </x:c>
      <x:c r="K21" s="44" t="n">
        <x:f>IF(OR(LEFT(A21,1)="4",LEFT(A21,1)="6"),0,G21)</x:f>
        <x:v>0</x:v>
      </x:c>
      <x:c r="L21" s="44" t="n">
        <x:f>IF(OR(LEFT(A21,1)="4",LEFT(A21,1)="6"),0,H21)</x:f>
        <x:v>0</x:v>
      </x:c>
    </x:row>
    <x:row r="22" ht="23" customHeight="1">
      <x:c r="A22" s="34" t="str">
        <x:v>6101</x:v>
      </x:c>
      <x:c r="B22" s="34" t="str">
        <x:v>Biaya Gaji dan Komisi</x:v>
      </x:c>
      <x:c r="C22" s="45" t="n">
        <x:f>NERACA_SALDO!C22</x:f>
        <x:v>35000000</x:v>
      </x:c>
      <x:c r="D22" s="45" t="n">
        <x:f>NERACA_SALDO!D22</x:f>
        <x:v>0</x:v>
      </x:c>
      <x:c r="E22" s="45" t="n">
        <x:f>SUMIF(JURNAL_PENYESUAIAN!$C$7:$C$16,A22,JURNAL_PENYESUAIAN!$E$7:$E$16)</x:f>
        <x:v>0</x:v>
      </x:c>
      <x:c r="F22" s="45" t="n">
        <x:f>SUMIF(JURNAL_PENYESUAIAN!$C$7:$C$16,A22,JURNAL_PENYESUAIAN!$F$7:$F$16)</x:f>
        <x:v>0</x:v>
      </x:c>
      <x:c r="G22" s="45" t="n">
        <x:f>MAX(0,C22-D22+E22-F22)</x:f>
        <x:v>35000000</x:v>
      </x:c>
      <x:c r="H22" s="45" t="n">
        <x:f>MAX(0,D22-C22+F22-E22)</x:f>
        <x:v>0</x:v>
      </x:c>
      <x:c r="I22" s="45" t="n">
        <x:f>IF(OR(LEFT(A22,1)="4",LEFT(A22,1)="6"),G22,0)</x:f>
        <x:v>35000000</x:v>
      </x:c>
      <x:c r="J22" s="45" t="n">
        <x:f>IF(OR(LEFT(A22,1)="4",LEFT(A22,1)="6"),H22,0)</x:f>
        <x:v>0</x:v>
      </x:c>
      <x:c r="K22" s="45" t="n">
        <x:f>IF(OR(LEFT(A22,1)="4",LEFT(A22,1)="6"),0,G22)</x:f>
        <x:v>0</x:v>
      </x:c>
      <x:c r="L22" s="45" t="n">
        <x:f>IF(OR(LEFT(A22,1)="4",LEFT(A22,1)="6"),0,H22)</x:f>
        <x:v>0</x:v>
      </x:c>
    </x:row>
    <x:row r="23" ht="23" customHeight="1">
      <x:c r="A23" s="38" t="str">
        <x:v>6102</x:v>
      </x:c>
      <x:c r="B23" s="38" t="str">
        <x:v>Biaya Sewa</x:v>
      </x:c>
      <x:c r="C23" s="44" t="n">
        <x:f>NERACA_SALDO!C23</x:f>
        <x:v>4000000</x:v>
      </x:c>
      <x:c r="D23" s="44" t="n">
        <x:f>NERACA_SALDO!D23</x:f>
        <x:v>0</x:v>
      </x:c>
      <x:c r="E23" s="44" t="n">
        <x:f>SUMIF(JURNAL_PENYESUAIAN!$C$7:$C$16,A23,JURNAL_PENYESUAIAN!$E$7:$E$16)</x:f>
        <x:v>0</x:v>
      </x:c>
      <x:c r="F23" s="44" t="n">
        <x:f>SUMIF(JURNAL_PENYESUAIAN!$C$7:$C$16,A23,JURNAL_PENYESUAIAN!$F$7:$F$16)</x:f>
        <x:v>0</x:v>
      </x:c>
      <x:c r="G23" s="44" t="n">
        <x:f>MAX(0,C23-D23+E23-F23)</x:f>
        <x:v>4000000</x:v>
      </x:c>
      <x:c r="H23" s="44" t="n">
        <x:f>MAX(0,D23-C23+F23-E23)</x:f>
        <x:v>0</x:v>
      </x:c>
      <x:c r="I23" s="44" t="n">
        <x:f>IF(OR(LEFT(A23,1)="4",LEFT(A23,1)="6"),G23,0)</x:f>
        <x:v>4000000</x:v>
      </x:c>
      <x:c r="J23" s="44" t="n">
        <x:f>IF(OR(LEFT(A23,1)="4",LEFT(A23,1)="6"),H23,0)</x:f>
        <x:v>0</x:v>
      </x:c>
      <x:c r="K23" s="44" t="n">
        <x:f>IF(OR(LEFT(A23,1)="4",LEFT(A23,1)="6"),0,G23)</x:f>
        <x:v>0</x:v>
      </x:c>
      <x:c r="L23" s="44" t="n">
        <x:f>IF(OR(LEFT(A23,1)="4",LEFT(A23,1)="6"),0,H23)</x:f>
        <x:v>0</x:v>
      </x:c>
    </x:row>
    <x:row r="24" ht="23" customHeight="1">
      <x:c r="A24" s="34" t="str">
        <x:v>6103</x:v>
      </x:c>
      <x:c r="B24" s="34" t="str">
        <x:v>Biaya Iklan</x:v>
      </x:c>
      <x:c r="C24" s="45" t="n">
        <x:f>NERACA_SALDO!C24</x:f>
        <x:v>3400000</x:v>
      </x:c>
      <x:c r="D24" s="45" t="n">
        <x:f>NERACA_SALDO!D24</x:f>
        <x:v>0</x:v>
      </x:c>
      <x:c r="E24" s="45" t="n">
        <x:f>SUMIF(JURNAL_PENYESUAIAN!$C$7:$C$16,A24,JURNAL_PENYESUAIAN!$E$7:$E$16)</x:f>
        <x:v>0</x:v>
      </x:c>
      <x:c r="F24" s="45" t="n">
        <x:f>SUMIF(JURNAL_PENYESUAIAN!$C$7:$C$16,A24,JURNAL_PENYESUAIAN!$F$7:$F$16)</x:f>
        <x:v>0</x:v>
      </x:c>
      <x:c r="G24" s="45" t="n">
        <x:f>MAX(0,C24-D24+E24-F24)</x:f>
        <x:v>3400000</x:v>
      </x:c>
      <x:c r="H24" s="45" t="n">
        <x:f>MAX(0,D24-C24+F24-E24)</x:f>
        <x:v>0</x:v>
      </x:c>
      <x:c r="I24" s="45" t="n">
        <x:f>IF(OR(LEFT(A24,1)="4",LEFT(A24,1)="6"),G24,0)</x:f>
        <x:v>3400000</x:v>
      </x:c>
      <x:c r="J24" s="45" t="n">
        <x:f>IF(OR(LEFT(A24,1)="4",LEFT(A24,1)="6"),H24,0)</x:f>
        <x:v>0</x:v>
      </x:c>
      <x:c r="K24" s="45" t="n">
        <x:f>IF(OR(LEFT(A24,1)="4",LEFT(A24,1)="6"),0,G24)</x:f>
        <x:v>0</x:v>
      </x:c>
      <x:c r="L24" s="45" t="n">
        <x:f>IF(OR(LEFT(A24,1)="4",LEFT(A24,1)="6"),0,H24)</x:f>
        <x:v>0</x:v>
      </x:c>
    </x:row>
    <x:row r="25" ht="23" customHeight="1">
      <x:c r="A25" s="38" t="str">
        <x:v>6104</x:v>
      </x:c>
      <x:c r="B25" s="38" t="str">
        <x:v>Biaya Kendaraan</x:v>
      </x:c>
      <x:c r="C25" s="44" t="n">
        <x:f>NERACA_SALDO!C25</x:f>
        <x:v>3250000</x:v>
      </x:c>
      <x:c r="D25" s="44" t="n">
        <x:f>NERACA_SALDO!D25</x:f>
        <x:v>0</x:v>
      </x:c>
      <x:c r="E25" s="44" t="n">
        <x:f>SUMIF(JURNAL_PENYESUAIAN!$C$7:$C$16,A25,JURNAL_PENYESUAIAN!$E$7:$E$16)</x:f>
        <x:v>0</x:v>
      </x:c>
      <x:c r="F25" s="44" t="n">
        <x:f>SUMIF(JURNAL_PENYESUAIAN!$C$7:$C$16,A25,JURNAL_PENYESUAIAN!$F$7:$F$16)</x:f>
        <x:v>0</x:v>
      </x:c>
      <x:c r="G25" s="44" t="n">
        <x:f>MAX(0,C25-D25+E25-F25)</x:f>
        <x:v>3250000</x:v>
      </x:c>
      <x:c r="H25" s="44" t="n">
        <x:f>MAX(0,D25-C25+F25-E25)</x:f>
        <x:v>0</x:v>
      </x:c>
      <x:c r="I25" s="44" t="n">
        <x:f>IF(OR(LEFT(A25,1)="4",LEFT(A25,1)="6"),G25,0)</x:f>
        <x:v>3250000</x:v>
      </x:c>
      <x:c r="J25" s="44" t="n">
        <x:f>IF(OR(LEFT(A25,1)="4",LEFT(A25,1)="6"),H25,0)</x:f>
        <x:v>0</x:v>
      </x:c>
      <x:c r="K25" s="44" t="n">
        <x:f>IF(OR(LEFT(A25,1)="4",LEFT(A25,1)="6"),0,G25)</x:f>
        <x:v>0</x:v>
      </x:c>
      <x:c r="L25" s="44" t="n">
        <x:f>IF(OR(LEFT(A25,1)="4",LEFT(A25,1)="6"),0,H25)</x:f>
        <x:v>0</x:v>
      </x:c>
    </x:row>
    <x:row r="26" ht="23" customHeight="1">
      <x:c r="A26" s="34" t="str">
        <x:v>6105</x:v>
      </x:c>
      <x:c r="B26" s="34" t="str">
        <x:v>Biaya Lain-lain</x:v>
      </x:c>
      <x:c r="C26" s="45" t="n">
        <x:f>NERACA_SALDO!C26</x:f>
        <x:v>1750000</x:v>
      </x:c>
      <x:c r="D26" s="45" t="n">
        <x:f>NERACA_SALDO!D26</x:f>
        <x:v>0</x:v>
      </x:c>
      <x:c r="E26" s="45" t="n">
        <x:f>SUMIF(JURNAL_PENYESUAIAN!$C$7:$C$16,A26,JURNAL_PENYESUAIAN!$E$7:$E$16)</x:f>
        <x:v>0</x:v>
      </x:c>
      <x:c r="F26" s="45" t="n">
        <x:f>SUMIF(JURNAL_PENYESUAIAN!$C$7:$C$16,A26,JURNAL_PENYESUAIAN!$F$7:$F$16)</x:f>
        <x:v>0</x:v>
      </x:c>
      <x:c r="G26" s="45" t="n">
        <x:f>MAX(0,C26-D26+E26-F26)</x:f>
        <x:v>1750000</x:v>
      </x:c>
      <x:c r="H26" s="45" t="n">
        <x:f>MAX(0,D26-C26+F26-E26)</x:f>
        <x:v>0</x:v>
      </x:c>
      <x:c r="I26" s="45" t="n">
        <x:f>IF(OR(LEFT(A26,1)="4",LEFT(A26,1)="6"),G26,0)</x:f>
        <x:v>1750000</x:v>
      </x:c>
      <x:c r="J26" s="45" t="n">
        <x:f>IF(OR(LEFT(A26,1)="4",LEFT(A26,1)="6"),H26,0)</x:f>
        <x:v>0</x:v>
      </x:c>
      <x:c r="K26" s="45" t="n">
        <x:f>IF(OR(LEFT(A26,1)="4",LEFT(A26,1)="6"),0,G26)</x:f>
        <x:v>0</x:v>
      </x:c>
      <x:c r="L26" s="45" t="n">
        <x:f>IF(OR(LEFT(A26,1)="4",LEFT(A26,1)="6"),0,H26)</x:f>
        <x:v>0</x:v>
      </x:c>
    </x:row>
    <x:row r="27" ht="23" customHeight="1">
      <x:c r="A27" s="38" t="str">
        <x:v>6106</x:v>
      </x:c>
      <x:c r="B27" s="38" t="str">
        <x:v>Biaya Perlengkapan Kantor</x:v>
      </x:c>
      <x:c r="C27" s="44" t="n">
        <x:f>NERACA_SALDO!C27</x:f>
        <x:v>0</x:v>
      </x:c>
      <x:c r="D27" s="44" t="n">
        <x:f>NERACA_SALDO!D27</x:f>
        <x:v>0</x:v>
      </x:c>
      <x:c r="E27" s="44" t="n">
        <x:f>SUMIF(JURNAL_PENYESUAIAN!$C$7:$C$16,A27,JURNAL_PENYESUAIAN!$E$7:$E$16)</x:f>
        <x:v>0</x:v>
      </x:c>
      <x:c r="F27" s="44" t="n">
        <x:f>SUMIF(JURNAL_PENYESUAIAN!$C$7:$C$16,A27,JURNAL_PENYESUAIAN!$F$7:$F$16)</x:f>
        <x:v>0</x:v>
      </x:c>
      <x:c r="G27" s="44" t="n">
        <x:f>MAX(0,C27-D27+E27-F27)</x:f>
        <x:v>0</x:v>
      </x:c>
      <x:c r="H27" s="44" t="n">
        <x:f>MAX(0,D27-C27+F27-E27)</x:f>
        <x:v>0</x:v>
      </x:c>
      <x:c r="I27" s="44" t="n">
        <x:f>IF(OR(LEFT(A27,1)="4",LEFT(A27,1)="6"),G27,0)</x:f>
        <x:v>0</x:v>
      </x:c>
      <x:c r="J27" s="44" t="n">
        <x:f>IF(OR(LEFT(A27,1)="4",LEFT(A27,1)="6"),H27,0)</x:f>
        <x:v>0</x:v>
      </x:c>
      <x:c r="K27" s="44" t="n">
        <x:f>IF(OR(LEFT(A27,1)="4",LEFT(A27,1)="6"),0,G27)</x:f>
        <x:v>0</x:v>
      </x:c>
      <x:c r="L27" s="44" t="n">
        <x:f>IF(OR(LEFT(A27,1)="4",LEFT(A27,1)="6"),0,H27)</x:f>
        <x:v>0</x:v>
      </x:c>
    </x:row>
    <x:row r="28" ht="23" customHeight="1">
      <x:c r="A28" s="34" t="str">
        <x:v>6107</x:v>
      </x:c>
      <x:c r="B28" s="34" t="str">
        <x:v>Biaya Penyusutan Gedung</x:v>
      </x:c>
      <x:c r="C28" s="45" t="n">
        <x:f>NERACA_SALDO!C28</x:f>
        <x:v>0</x:v>
      </x:c>
      <x:c r="D28" s="45" t="n">
        <x:f>NERACA_SALDO!D28</x:f>
        <x:v>0</x:v>
      </x:c>
      <x:c r="E28" s="45" t="n">
        <x:f>SUMIF(JURNAL_PENYESUAIAN!$C$7:$C$16,A28,JURNAL_PENYESUAIAN!$E$7:$E$16)</x:f>
        <x:v>0</x:v>
      </x:c>
      <x:c r="F28" s="45" t="n">
        <x:f>SUMIF(JURNAL_PENYESUAIAN!$C$7:$C$16,A28,JURNAL_PENYESUAIAN!$F$7:$F$16)</x:f>
        <x:v>0</x:v>
      </x:c>
      <x:c r="G28" s="45" t="n">
        <x:f>MAX(0,C28-D28+E28-F28)</x:f>
        <x:v>0</x:v>
      </x:c>
      <x:c r="H28" s="45" t="n">
        <x:f>MAX(0,D28-C28+F28-E28)</x:f>
        <x:v>0</x:v>
      </x:c>
      <x:c r="I28" s="45" t="n">
        <x:f>IF(OR(LEFT(A28,1)="4",LEFT(A28,1)="6"),G28,0)</x:f>
        <x:v>0</x:v>
      </x:c>
      <x:c r="J28" s="45" t="n">
        <x:f>IF(OR(LEFT(A28,1)="4",LEFT(A28,1)="6"),H28,0)</x:f>
        <x:v>0</x:v>
      </x:c>
      <x:c r="K28" s="45" t="n">
        <x:f>IF(OR(LEFT(A28,1)="4",LEFT(A28,1)="6"),0,G28)</x:f>
        <x:v>0</x:v>
      </x:c>
      <x:c r="L28" s="45" t="n">
        <x:f>IF(OR(LEFT(A28,1)="4",LEFT(A28,1)="6"),0,H28)</x:f>
        <x:v>0</x:v>
      </x:c>
    </x:row>
    <x:row r="29" ht="23" customHeight="1">
      <x:c r="A29" s="38" t="str">
        <x:v>6108</x:v>
      </x:c>
      <x:c r="B29" s="38" t="str">
        <x:v>Biaya Asuransi</x:v>
      </x:c>
      <x:c r="C29" s="44" t="n">
        <x:f>NERACA_SALDO!C29</x:f>
        <x:v>0</x:v>
      </x:c>
      <x:c r="D29" s="44" t="n">
        <x:f>NERACA_SALDO!D29</x:f>
        <x:v>0</x:v>
      </x:c>
      <x:c r="E29" s="44" t="n">
        <x:f>SUMIF(JURNAL_PENYESUAIAN!$C$7:$C$16,A29,JURNAL_PENYESUAIAN!$E$7:$E$16)</x:f>
        <x:v>0</x:v>
      </x:c>
      <x:c r="F29" s="44" t="n">
        <x:f>SUMIF(JURNAL_PENYESUAIAN!$C$7:$C$16,A29,JURNAL_PENYESUAIAN!$F$7:$F$16)</x:f>
        <x:v>0</x:v>
      </x:c>
      <x:c r="G29" s="44" t="n">
        <x:f>MAX(0,C29-D29+E29-F29)</x:f>
        <x:v>0</x:v>
      </x:c>
      <x:c r="H29" s="44" t="n">
        <x:f>MAX(0,D29-C29+F29-E29)</x:f>
        <x:v>0</x:v>
      </x:c>
      <x:c r="I29" s="44" t="n">
        <x:f>IF(OR(LEFT(A29,1)="4",LEFT(A29,1)="6"),G29,0)</x:f>
        <x:v>0</x:v>
      </x:c>
      <x:c r="J29" s="44" t="n">
        <x:f>IF(OR(LEFT(A29,1)="4",LEFT(A29,1)="6"),H29,0)</x:f>
        <x:v>0</x:v>
      </x:c>
      <x:c r="K29" s="44" t="n">
        <x:f>IF(OR(LEFT(A29,1)="4",LEFT(A29,1)="6"),0,G29)</x:f>
        <x:v>0</x:v>
      </x:c>
      <x:c r="L29" s="44" t="n">
        <x:f>IF(OR(LEFT(A29,1)="4",LEFT(A29,1)="6"),0,H29)</x:f>
        <x:v>0</x:v>
      </x:c>
    </x:row>
    <x:row r="30"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</x:row>
    <x:row r="31"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</x:row>
    <x:row r="32">
      <x:c r="B32" t="str">
        <x:v>TOTAL</x:v>
      </x:c>
      <x:c r="C32" s="46" t="n">
        <x:f>SUM(C7:C29)</x:f>
        <x:v>95000000</x:v>
      </x:c>
      <x:c r="D32" s="46" t="n">
        <x:f>SUM(D7:D29)</x:f>
        <x:v>95000000</x:v>
      </x:c>
      <x:c r="E32" s="46" t="n">
        <x:f>SUM(E7:E29)</x:f>
        <x:v>0</x:v>
      </x:c>
      <x:c r="F32" s="46" t="n">
        <x:f>SUM(F7:F29)</x:f>
        <x:v>0</x:v>
      </x:c>
      <x:c r="G32" s="46" t="n">
        <x:f>SUM(G7:G29)</x:f>
        <x:v>95000000</x:v>
      </x:c>
      <x:c r="H32" s="46" t="n">
        <x:f>SUM(H7:H29)</x:f>
        <x:v>95000000</x:v>
      </x:c>
      <x:c r="I32" s="46" t="n">
        <x:f>SUM(I7:I29)</x:f>
        <x:v>47400000</x:v>
      </x:c>
      <x:c r="J32" s="46" t="n">
        <x:f>SUM(J7:J29)</x:f>
        <x:v>57000000</x:v>
      </x:c>
      <x:c r="K32" s="46" t="n">
        <x:f>SUM(K7:K29)</x:f>
        <x:v>47600000</x:v>
      </x:c>
      <x:c r="L32" s="46" t="n">
        <x:f>SUM(L7:L29)</x:f>
        <x:v>38000000</x:v>
      </x:c>
    </x:row>
  </x:sheetData>
  <x:mergeCells>
    <x:mergeCell ref="A1:L2"/>
    <x:mergeCell ref="A3:L4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28" hidden="0" customWidth="1"/>
    <x:col min="3" max="3" width="26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LABA RUGI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>
      <x:c r="A6" t="str">
        <x:v>I. PENDAPATAN</x:v>
      </x:c>
      <x:c r="B6"/>
    </x:row>
    <x:row r="7">
      <x:c r="A7" s="8" t="str">
        <x:v>Pendapatan Jasa</x:v>
      </x:c>
      <x:c r="B7" s="52" t="n">
        <x:f>NERACA_LAJUR!H21-NERACA_LAJUR!G21</x:f>
        <x:v>57000000</x:v>
      </x:c>
    </x:row>
    <x:row r="8">
      <x:c r="A8" t="str">
        <x:v>II. BEBAN OPERASIONAL</x:v>
      </x:c>
      <x:c r="B8" s="46"/>
    </x:row>
    <x:row r="9">
      <x:c r="A9" t="str">
        <x:v>Biaya Gaji dan Komisi</x:v>
      </x:c>
      <x:c r="B9" s="46" t="n">
        <x:f>NERACA_LAJUR!G22-NERACA_LAJUR!H22</x:f>
        <x:v>35000000</x:v>
      </x:c>
    </x:row>
    <x:row r="10">
      <x:c r="A10" t="str">
        <x:v>Biaya Sewa</x:v>
      </x:c>
      <x:c r="B10" s="46" t="n">
        <x:f>NERACA_LAJUR!G23-NERACA_LAJUR!H23</x:f>
        <x:v>4000000</x:v>
      </x:c>
    </x:row>
    <x:row r="11">
      <x:c r="A11" t="str">
        <x:v>Biaya Iklan</x:v>
      </x:c>
      <x:c r="B11" s="46" t="n">
        <x:f>NERACA_LAJUR!G24-NERACA_LAJUR!H24</x:f>
        <x:v>3400000</x:v>
      </x:c>
    </x:row>
    <x:row r="12">
      <x:c r="A12" t="str">
        <x:v>Biaya Kendaraan</x:v>
      </x:c>
      <x:c r="B12" s="46" t="n">
        <x:f>NERACA_LAJUR!G25-NERACA_LAJUR!H25</x:f>
        <x:v>3250000</x:v>
      </x:c>
    </x:row>
    <x:row r="13">
      <x:c r="A13" t="str">
        <x:v>Biaya Lain-lain</x:v>
      </x:c>
      <x:c r="B13" s="46" t="n">
        <x:f>NERACA_LAJUR!G26-NERACA_LAJUR!H26</x:f>
        <x:v>1750000</x:v>
      </x:c>
    </x:row>
    <x:row r="14">
      <x:c r="A14" t="str">
        <x:v>Biaya Perlengkapan Kantor</x:v>
      </x:c>
      <x:c r="B14" s="46" t="n">
        <x:f>NERACA_LAJUR!G27-NERACA_LAJUR!H27</x:f>
        <x:v>0</x:v>
      </x:c>
    </x:row>
    <x:row r="15">
      <x:c r="A15" t="str">
        <x:v>Biaya Penyusutan Gedung</x:v>
      </x:c>
      <x:c r="B15" s="46" t="n">
        <x:f>NERACA_LAJUR!G28-NERACA_LAJUR!H28</x:f>
        <x:v>0</x:v>
      </x:c>
    </x:row>
    <x:row r="16">
      <x:c r="A16" t="str">
        <x:v>Biaya Asuransi</x:v>
      </x:c>
      <x:c r="B16" s="46" t="n">
        <x:f>NERACA_LAJUR!G29-NERACA_LAJUR!H29</x:f>
        <x:v>0</x:v>
      </x:c>
    </x:row>
    <x:row r="17">
      <x:c r="A17" s="8" t="str">
        <x:v>JUMLAH BEBAN</x:v>
      </x:c>
      <x:c r="B17" s="52" t="n">
        <x:f>SUM(B9:B16)</x:f>
        <x:v>47400000</x:v>
      </x:c>
    </x:row>
    <x:row r="18">
      <x:c r="B18" s="46"/>
    </x:row>
    <x:row r="19">
      <x:c r="A19" s="8" t="str">
        <x:v>LABA/RUGI BERSIH</x:v>
      </x:c>
      <x:c r="B19" s="52" t="n">
        <x:f>B7-B17</x:f>
        <x:v>9600000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74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PERUBAHAN MODAL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7">
      <x:c r="A7" t="str">
        <x:v>Modal awal (sebelum penutupan)</x:v>
      </x:c>
      <x:c r="B7" s="46" t="n">
        <x:f>NERACA_LAJUR!H18-NERACA_LAJUR!G18</x:f>
        <x:v>35000000</x:v>
      </x:c>
    </x:row>
    <x:row r="8">
      <x:c r="A8" t="str">
        <x:v>Laba (rugi) bersih</x:v>
      </x:c>
      <x:c r="B8" s="46" t="n">
        <x:f>LABA_RUGI!B19</x:f>
        <x:v>9600000</x:v>
      </x:c>
    </x:row>
    <x:row r="9">
      <x:c r="A9" t="str">
        <x:v>Prive pemilik kumulatif</x:v>
      </x:c>
      <x:c r="B9" s="46" t="n">
        <x:f>NERACA_LAJUR!G19-NERACA_LAJUR!H19</x:f>
        <x:v>2500000</x:v>
      </x:c>
    </x:row>
    <x:row r="10">
      <x:c r="A10" t="str">
        <x:v>Modal akhir</x:v>
      </x:c>
      <x:c r="B10" s="46" t="n">
        <x:f>B7+B8-B9</x:f>
        <x:v>42100000</x:v>
      </x:c>
    </x:row>
    <x:row r="13">
      <x:c r="A13" t="str">
        <x:v>REASONING</x:v>
      </x:c>
      <x:c r="B13" t="str">
        <x:v>Prive bukan beban pada laporan laba rugi.</x:v>
      </x:c>
    </x:row>
    <x:row r="14">
      <x:c r="A14" t="str">
        <x:v>RUMUS</x:v>
      </x:c>
      <x:c r="B14" t="str">
        <x:v>Modal akhir = modal sebelum penutupan + laba bersih - prive.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34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POSISI KEUANGAN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7">
      <x:c r="A7" t="str">
        <x:v>Aset lancar dan aset tetap (bruto)</x:v>
      </x:c>
      <x:c r="B7" s="46" t="n">
        <x:f>SUM(NERACA_LAJUR!G7:G14)</x:f>
        <x:v>45100000</x:v>
      </x:c>
    </x:row>
    <x:row r="8">
      <x:c r="A8" t="str">
        <x:v>Dikurangi akumulasi penyusutan</x:v>
      </x:c>
      <x:c r="B8" s="46" t="n">
        <x:f>SUM(NERACA_LAJUR!H7:H14)</x:f>
        <x:v>1500000</x:v>
      </x:c>
    </x:row>
    <x:row r="9">
      <x:c r="A9" s="8" t="str">
        <x:v>Jumlah aset bersih</x:v>
      </x:c>
      <x:c r="B9" s="52" t="n">
        <x:f>B7-B8</x:f>
        <x:v>43600000</x:v>
      </x:c>
    </x:row>
    <x:row r="10">
      <x:c r="A10" t="str"/>
      <x:c r="B10" s="46"/>
    </x:row>
    <x:row r="11">
      <x:c r="A11" t="str">
        <x:v>Jumlah kewajiban</x:v>
      </x:c>
      <x:c r="B11" s="46" t="n">
        <x:f>SUM(NERACA_LAJUR!H15:H17)-SUM(NERACA_LAJUR!G15:G17)</x:f>
        <x:v>1500000</x:v>
      </x:c>
    </x:row>
    <x:row r="12">
      <x:c r="A12" t="str">
        <x:v>Modal akhir</x:v>
      </x:c>
      <x:c r="B12" s="46" t="n">
        <x:f>PERUBAHAN_MODAL!B10</x:f>
        <x:v>42100000</x:v>
      </x:c>
    </x:row>
    <x:row r="13">
      <x:c r="A13" s="8" t="str">
        <x:v>Jumlah kewajiban + ekuitas</x:v>
      </x:c>
      <x:c r="B13" s="52" t="n">
        <x:f>B11+B12</x:f>
        <x:v>43600000</x:v>
      </x:c>
    </x:row>
    <x:row r="14">
      <x:c r="A14" t="str"/>
      <x:c r="B14" s="46"/>
    </x:row>
    <x:row r="15">
      <x:c r="A15" t="str">
        <x:v>Selisih persamaan akuntansi</x:v>
      </x:c>
      <x:c r="B15" s="46" t="n">
        <x:f>B9-B13</x:f>
        <x:v>0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4" hidden="0" customWidth="1"/>
    <x:col min="3" max="3" width="19" hidden="0" customWidth="1"/>
    <x:col min="4" max="4" width="39" hidden="0" customWidth="1"/>
    <x:col min="5" max="5" width="19" hidden="0" customWidth="1"/>
    <x:col min="6" max="6" width="19" hidden="0" customWidth="1"/>
    <x:col min="7" max="7" width="45" hidden="0" customWidth="1"/>
    <x:col min="8" max="8" width="21" hidden="0" customWidth="1"/>
  </x:cols>
  <x:sheetData>
    <x:row r="1" ht="24" customHeight="1">
      <x:c r="A1" s="4" t="str">
        <x:v>CV Angkasa | JURNAL PENUTUP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Tahap</x:v>
      </x:c>
      <x:c r="B6" s="28" t="str">
        <x:v>Tanggal</x:v>
      </x:c>
      <x:c r="C6" s="28" t="str">
        <x:v>Kode (isi)</x:v>
      </x:c>
      <x:c r="D6" s="28" t="str">
        <x:v>Nama akun otomatis</x:v>
      </x:c>
      <x:c r="E6" s="28" t="str">
        <x:v>Debet (isi)</x:v>
      </x:c>
      <x:c r="F6" s="28" t="str">
        <x:v>Kredit (isi)</x:v>
      </x:c>
      <x:c r="G6" s="28" t="str">
        <x:v>Alasan / bukti</x:v>
      </x:c>
    </x:row>
    <x:row r="7" ht="37" customHeight="1">
      <x:c r="A7" s="38" t="str">
        <x:v>JP-01</x:v>
      </x:c>
      <x:c r="B7" s="38" t="str">
        <x:v>31 Des 2026</x:v>
      </x:c>
      <x:c r="C7" s="40"/>
      <x:c r="D7" s="38" t="str">
        <x:f>IF(C7="","",IFERROR(VLOOKUP(C7,COA!$A$7:$B$29,2,FALSE),"KODE TIDAK VALID"))</x:f>
      </x:c>
      <x:c r="E7" s="50"/>
      <x:c r="F7" s="50"/>
      <x:c r="G7" s="40" t="str"/>
    </x:row>
    <x:row r="8" ht="37" customHeight="1">
      <x:c r="A8" s="34" t="str">
        <x:v>JP-01</x:v>
      </x:c>
      <x:c r="B8" s="34" t="str">
        <x:v>31 Des 2026</x:v>
      </x:c>
      <x:c r="C8" s="40"/>
      <x:c r="D8" s="34" t="str">
        <x:f>IF(C8="","",IFERROR(VLOOKUP(C8,COA!$A$7:$B$29,2,FALSE),"KODE TIDAK VALID"))</x:f>
      </x:c>
      <x:c r="E8" s="50"/>
      <x:c r="F8" s="50"/>
      <x:c r="G8" s="40" t="str"/>
    </x:row>
    <x:row r="9" ht="37" customHeight="1">
      <x:c r="A9" s="38" t="str">
        <x:v>JP-02</x:v>
      </x:c>
      <x:c r="B9" s="38" t="str">
        <x:v>31 Des 2026</x:v>
      </x:c>
      <x:c r="C9" s="40"/>
      <x:c r="D9" s="38" t="str">
        <x:f>IF(C9="","",IFERROR(VLOOKUP(C9,COA!$A$7:$B$29,2,FALSE),"KODE TIDAK VALID"))</x:f>
      </x:c>
      <x:c r="E9" s="50"/>
      <x:c r="F9" s="50"/>
      <x:c r="G9" s="40" t="str"/>
    </x:row>
    <x:row r="10" ht="37" customHeight="1">
      <x:c r="A10" s="34" t="str">
        <x:v>JP-02</x:v>
      </x:c>
      <x:c r="B10" s="34" t="str">
        <x:v>31 Des 2026</x:v>
      </x:c>
      <x:c r="C10" s="40"/>
      <x:c r="D10" s="34" t="str">
        <x:f>IF(C10="","",IFERROR(VLOOKUP(C10,COA!$A$7:$B$29,2,FALSE),"KODE TIDAK VALID"))</x:f>
      </x:c>
      <x:c r="E10" s="50"/>
      <x:c r="F10" s="50"/>
      <x:c r="G10" s="40" t="str"/>
    </x:row>
    <x:row r="11" ht="37" customHeight="1">
      <x:c r="A11" s="38" t="str">
        <x:v>JP-02</x:v>
      </x:c>
      <x:c r="B11" s="38" t="str">
        <x:v>31 Des 2026</x:v>
      </x:c>
      <x:c r="C11" s="40"/>
      <x:c r="D11" s="38" t="str">
        <x:f>IF(C11="","",IFERROR(VLOOKUP(C11,COA!$A$7:$B$29,2,FALSE),"KODE TIDAK VALID"))</x:f>
      </x:c>
      <x:c r="E11" s="50"/>
      <x:c r="F11" s="50"/>
      <x:c r="G11" s="40" t="str"/>
    </x:row>
    <x:row r="12" ht="37" customHeight="1">
      <x:c r="A12" s="34" t="str">
        <x:v>JP-02</x:v>
      </x:c>
      <x:c r="B12" s="34" t="str">
        <x:v>31 Des 2026</x:v>
      </x:c>
      <x:c r="C12" s="40"/>
      <x:c r="D12" s="34" t="str">
        <x:f>IF(C12="","",IFERROR(VLOOKUP(C12,COA!$A$7:$B$29,2,FALSE),"KODE TIDAK VALID"))</x:f>
      </x:c>
      <x:c r="E12" s="50"/>
      <x:c r="F12" s="50"/>
      <x:c r="G12" s="40" t="str"/>
    </x:row>
    <x:row r="13" ht="37" customHeight="1">
      <x:c r="A13" s="38" t="str">
        <x:v>JP-02</x:v>
      </x:c>
      <x:c r="B13" s="38" t="str">
        <x:v>31 Des 2026</x:v>
      </x:c>
      <x:c r="C13" s="40"/>
      <x:c r="D13" s="38" t="str">
        <x:f>IF(C13="","",IFERROR(VLOOKUP(C13,COA!$A$7:$B$29,2,FALSE),"KODE TIDAK VALID"))</x:f>
      </x:c>
      <x:c r="E13" s="50"/>
      <x:c r="F13" s="50"/>
      <x:c r="G13" s="40" t="str"/>
    </x:row>
    <x:row r="14" ht="37" customHeight="1">
      <x:c r="A14" s="34" t="str">
        <x:v>JP-02</x:v>
      </x:c>
      <x:c r="B14" s="34" t="str">
        <x:v>31 Des 2026</x:v>
      </x:c>
      <x:c r="C14" s="40"/>
      <x:c r="D14" s="34" t="str">
        <x:f>IF(C14="","",IFERROR(VLOOKUP(C14,COA!$A$7:$B$29,2,FALSE),"KODE TIDAK VALID"))</x:f>
      </x:c>
      <x:c r="E14" s="50"/>
      <x:c r="F14" s="50"/>
      <x:c r="G14" s="40" t="str"/>
    </x:row>
    <x:row r="15" ht="37" customHeight="1">
      <x:c r="A15" s="38" t="str">
        <x:v>JP-02</x:v>
      </x:c>
      <x:c r="B15" s="38" t="str">
        <x:v>31 Des 2026</x:v>
      </x:c>
      <x:c r="C15" s="40"/>
      <x:c r="D15" s="38" t="str">
        <x:f>IF(C15="","",IFERROR(VLOOKUP(C15,COA!$A$7:$B$29,2,FALSE),"KODE TIDAK VALID"))</x:f>
      </x:c>
      <x:c r="E15" s="50"/>
      <x:c r="F15" s="50"/>
      <x:c r="G15" s="40" t="str"/>
    </x:row>
    <x:row r="16" ht="37" customHeight="1">
      <x:c r="A16" s="34" t="str">
        <x:v>JP-02</x:v>
      </x:c>
      <x:c r="B16" s="34" t="str">
        <x:v>31 Des 2026</x:v>
      </x:c>
      <x:c r="C16" s="40"/>
      <x:c r="D16" s="34" t="str">
        <x:f>IF(C16="","",IFERROR(VLOOKUP(C16,COA!$A$7:$B$29,2,FALSE),"KODE TIDAK VALID"))</x:f>
      </x:c>
      <x:c r="E16" s="50"/>
      <x:c r="F16" s="50"/>
      <x:c r="G16" s="40" t="str"/>
    </x:row>
    <x:row r="17" ht="37" customHeight="1">
      <x:c r="A17" s="38" t="str">
        <x:v>JP-02</x:v>
      </x:c>
      <x:c r="B17" s="38" t="str">
        <x:v>31 Des 2026</x:v>
      </x:c>
      <x:c r="C17" s="40"/>
      <x:c r="D17" s="38" t="str">
        <x:f>IF(C17="","",IFERROR(VLOOKUP(C17,COA!$A$7:$B$29,2,FALSE),"KODE TIDAK VALID"))</x:f>
      </x:c>
      <x:c r="E17" s="50"/>
      <x:c r="F17" s="50"/>
      <x:c r="G17" s="40" t="str"/>
    </x:row>
    <x:row r="18" ht="37" customHeight="1">
      <x:c r="A18" s="34" t="str">
        <x:v>JP-03</x:v>
      </x:c>
      <x:c r="B18" s="34" t="str">
        <x:v>31 Des 2026</x:v>
      </x:c>
      <x:c r="C18" s="40"/>
      <x:c r="D18" s="34" t="str">
        <x:f>IF(C18="","",IFERROR(VLOOKUP(C18,COA!$A$7:$B$29,2,FALSE),"KODE TIDAK VALID"))</x:f>
      </x:c>
      <x:c r="E18" s="50"/>
      <x:c r="F18" s="50"/>
      <x:c r="G18" s="40" t="str"/>
    </x:row>
    <x:row r="19" ht="37" customHeight="1">
      <x:c r="A19" s="38" t="str">
        <x:v>JP-03</x:v>
      </x:c>
      <x:c r="B19" s="38" t="str">
        <x:v>31 Des 2026</x:v>
      </x:c>
      <x:c r="C19" s="40"/>
      <x:c r="D19" s="38" t="str">
        <x:f>IF(C19="","",IFERROR(VLOOKUP(C19,COA!$A$7:$B$29,2,FALSE),"KODE TIDAK VALID"))</x:f>
      </x:c>
      <x:c r="E19" s="50"/>
      <x:c r="F19" s="50"/>
      <x:c r="G19" s="40" t="str"/>
    </x:row>
    <x:row r="20" ht="37" customHeight="1">
      <x:c r="A20" s="34" t="str">
        <x:v>JP-04</x:v>
      </x:c>
      <x:c r="B20" s="34" t="str">
        <x:v>31 Des 2026</x:v>
      </x:c>
      <x:c r="C20" s="40"/>
      <x:c r="D20" s="34" t="str">
        <x:f>IF(C20="","",IFERROR(VLOOKUP(C20,COA!$A$7:$B$29,2,FALSE),"KODE TIDAK VALID"))</x:f>
      </x:c>
      <x:c r="E20" s="50"/>
      <x:c r="F20" s="50"/>
      <x:c r="G20" s="40" t="str"/>
    </x:row>
    <x:row r="21" ht="37" customHeight="1">
      <x:c r="A21" s="38" t="str">
        <x:v>JP-04</x:v>
      </x:c>
      <x:c r="B21" s="38" t="str">
        <x:v>31 Des 2026</x:v>
      </x:c>
      <x:c r="C21" s="40"/>
      <x:c r="D21" s="38" t="str">
        <x:f>IF(C21="","",IFERROR(VLOOKUP(C21,COA!$A$7:$B$29,2,FALSE),"KODE TIDAK VALID"))</x:f>
      </x:c>
      <x:c r="E21" s="50"/>
      <x:c r="F21" s="50"/>
      <x:c r="G21" s="40" t="str"/>
    </x:row>
    <x:row r="22">
      <x:c r="E22" s="46"/>
      <x:c r="F22" s="46"/>
    </x:row>
    <x:row r="23">
      <x:c r="D23" t="str">
        <x:v>TOTAL PENUTUP</x:v>
      </x:c>
      <x:c r="E23" s="46" t="n">
        <x:f>SUM(E7:E21)</x:f>
        <x:v>0</x:v>
      </x:c>
      <x:c r="F23" s="46" t="n">
        <x:f>SUM(F7:F21)</x:f>
        <x:v>0</x:v>
      </x:c>
    </x:row>
  </x:sheetData>
  <x:mergeCells>
    <x:mergeCell ref="A1:H2"/>
    <x:mergeCell ref="A3:H4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39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NS PENUTUPAN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Kode</x:v>
      </x:c>
      <x:c r="B6" s="28" t="str">
        <x:v>Nama akun</x:v>
      </x:c>
      <x:c r="C6" s="28" t="str">
        <x:v>Debet akhir</x:v>
      </x:c>
      <x:c r="D6" s="28" t="str">
        <x:v>Kredit akhir</x:v>
      </x:c>
    </x:row>
    <x:row r="7" ht="23" customHeight="1">
      <x:c r="A7" s="38" t="str">
        <x:v>1101</x:v>
      </x:c>
      <x:c r="B7" s="38" t="str">
        <x:v>Kas</x:v>
      </x:c>
      <x:c r="C7" s="44" t="n">
        <x:f>MAX(0,NERACA_LAJUR!G7-NERACA_LAJUR!H7+SUMIF(JURNAL_PENUTUP!$C$7:$C$21,A7,JURNAL_PENUTUP!$E$7:$E$21)-SUMIF(JURNAL_PENUTUP!$C$7:$C$21,A7,JURNAL_PENUTUP!$F$7:$F$21))</x:f>
        <x:v>18000000</x:v>
      </x:c>
      <x:c r="D7" s="44" t="n">
        <x:f>MAX(0,NERACA_LAJUR!H7-NERACA_LAJUR!G7+SUMIF(JURNAL_PENUTUP!$C$7:$C$21,A7,JURNAL_PENUTUP!$F$7:$F$21)-SUMIF(JURNAL_PENUTUP!$C$7:$C$21,A7,JURNAL_PENUTUP!$E$7:$E$21))</x:f>
        <x:v>0</x:v>
      </x:c>
    </x:row>
    <x:row r="8" ht="23" customHeight="1">
      <x:c r="A8" s="34" t="str">
        <x:v>1102</x:v>
      </x:c>
      <x:c r="B8" s="34" t="str">
        <x:v>Piutang Dagang</x:v>
      </x:c>
      <x:c r="C8" s="45" t="n">
        <x:f>MAX(0,NERACA_LAJUR!G8-NERACA_LAJUR!H8+SUMIF(JURNAL_PENUTUP!$C$7:$C$21,A8,JURNAL_PENUTUP!$E$7:$E$21)-SUMIF(JURNAL_PENUTUP!$C$7:$C$21,A8,JURNAL_PENUTUP!$F$7:$F$21))</x:f>
        <x:v>16000000</x:v>
      </x:c>
      <x:c r="D8" s="45" t="n">
        <x:f>MAX(0,NERACA_LAJUR!H8-NERACA_LAJUR!G8+SUMIF(JURNAL_PENUTUP!$C$7:$C$21,A8,JURNAL_PENUTUP!$F$7:$F$21)-SUMIF(JURNAL_PENUTUP!$C$7:$C$21,A8,JURNAL_PENUTUP!$E$7:$E$21))</x:f>
        <x:v>0</x:v>
      </x:c>
    </x:row>
    <x:row r="9" ht="23" customHeight="1">
      <x:c r="A9" s="38" t="str">
        <x:v>1103</x:v>
      </x:c>
      <x:c r="B9" s="38" t="str">
        <x:v>Asuransi Dibayar Dimuka</x:v>
      </x:c>
      <x:c r="C9" s="44" t="n">
        <x:f>MAX(0,NERACA_LAJUR!G9-NERACA_LAJUR!H9+SUMIF(JURNAL_PENUTUP!$C$7:$C$21,A9,JURNAL_PENUTUP!$E$7:$E$21)-SUMIF(JURNAL_PENUTUP!$C$7:$C$21,A9,JURNAL_PENUTUP!$F$7:$F$21))</x:f>
        <x:v>750000</x:v>
      </x:c>
      <x:c r="D9" s="44" t="n">
        <x:f>MAX(0,NERACA_LAJUR!H9-NERACA_LAJUR!G9+SUMIF(JURNAL_PENUTUP!$C$7:$C$21,A9,JURNAL_PENUTUP!$F$7:$F$21)-SUMIF(JURNAL_PENUTUP!$C$7:$C$21,A9,JURNAL_PENUTUP!$E$7:$E$21))</x:f>
        <x:v>0</x:v>
      </x:c>
    </x:row>
    <x:row r="10" ht="23" customHeight="1">
      <x:c r="A10" s="34" t="str">
        <x:v>1104</x:v>
      </x:c>
      <x:c r="B10" s="34" t="str">
        <x:v>Iklan Dibayar Dimuka</x:v>
      </x:c>
      <x:c r="C10" s="45" t="n">
        <x:f>MAX(0,NERACA_LAJUR!G10-NERACA_LAJUR!H10+SUMIF(JURNAL_PENUTUP!$C$7:$C$21,A10,JURNAL_PENUTUP!$E$7:$E$21)-SUMIF(JURNAL_PENUTUP!$C$7:$C$21,A10,JURNAL_PENUTUP!$F$7:$F$21))</x:f>
        <x:v>0</x:v>
      </x:c>
      <x:c r="D10" s="45" t="n">
        <x:f>MAX(0,NERACA_LAJUR!H10-NERACA_LAJUR!G10+SUMIF(JURNAL_PENUTUP!$C$7:$C$21,A10,JURNAL_PENUTUP!$F$7:$F$21)-SUMIF(JURNAL_PENUTUP!$C$7:$C$21,A10,JURNAL_PENUTUP!$E$7:$E$21))</x:f>
        <x:v>0</x:v>
      </x:c>
    </x:row>
    <x:row r="11" ht="23" customHeight="1">
      <x:c r="A11" s="38" t="str">
        <x:v>1105</x:v>
      </x:c>
      <x:c r="B11" s="38" t="str">
        <x:v>Perlengkapan Kantor</x:v>
      </x:c>
      <x:c r="C11" s="44" t="n">
        <x:f>MAX(0,NERACA_LAJUR!G11-NERACA_LAJUR!H11+SUMIF(JURNAL_PENUTUP!$C$7:$C$21,A11,JURNAL_PENUTUP!$E$7:$E$21)-SUMIF(JURNAL_PENUTUP!$C$7:$C$21,A11,JURNAL_PENUTUP!$F$7:$F$21))</x:f>
        <x:v>350000</x:v>
      </x:c>
      <x:c r="D11" s="44" t="n">
        <x:f>MAX(0,NERACA_LAJUR!H11-NERACA_LAJUR!G11+SUMIF(JURNAL_PENUTUP!$C$7:$C$21,A11,JURNAL_PENUTUP!$F$7:$F$21)-SUMIF(JURNAL_PENUTUP!$C$7:$C$21,A11,JURNAL_PENUTUP!$E$7:$E$21))</x:f>
        <x:v>0</x:v>
      </x:c>
    </x:row>
    <x:row r="12" ht="23" customHeight="1">
      <x:c r="A12" s="34" t="str">
        <x:v>1201</x:v>
      </x:c>
      <x:c r="B12" s="34" t="str">
        <x:v>Tanah</x:v>
      </x:c>
      <x:c r="C12" s="45" t="n">
        <x:f>MAX(0,NERACA_LAJUR!G12-NERACA_LAJUR!H12+SUMIF(JURNAL_PENUTUP!$C$7:$C$21,A12,JURNAL_PENUTUP!$E$7:$E$21)-SUMIF(JURNAL_PENUTUP!$C$7:$C$21,A12,JURNAL_PENUTUP!$F$7:$F$21))</x:f>
        <x:v>0</x:v>
      </x:c>
      <x:c r="D12" s="45" t="n">
        <x:f>MAX(0,NERACA_LAJUR!H12-NERACA_LAJUR!G12+SUMIF(JURNAL_PENUTUP!$C$7:$C$21,A12,JURNAL_PENUTUP!$F$7:$F$21)-SUMIF(JURNAL_PENUTUP!$C$7:$C$21,A12,JURNAL_PENUTUP!$E$7:$E$21))</x:f>
        <x:v>0</x:v>
      </x:c>
    </x:row>
    <x:row r="13" ht="23" customHeight="1">
      <x:c r="A13" s="38" t="str">
        <x:v>1202</x:v>
      </x:c>
      <x:c r="B13" s="38" t="str">
        <x:v>Gedung</x:v>
      </x:c>
      <x:c r="C13" s="44" t="n">
        <x:f>MAX(0,NERACA_LAJUR!G13-NERACA_LAJUR!H13+SUMIF(JURNAL_PENUTUP!$C$7:$C$21,A13,JURNAL_PENUTUP!$E$7:$E$21)-SUMIF(JURNAL_PENUTUP!$C$7:$C$21,A13,JURNAL_PENUTUP!$F$7:$F$21))</x:f>
        <x:v>10000000</x:v>
      </x:c>
      <x:c r="D13" s="44" t="n">
        <x:f>MAX(0,NERACA_LAJUR!H13-NERACA_LAJUR!G13+SUMIF(JURNAL_PENUTUP!$C$7:$C$21,A13,JURNAL_PENUTUP!$F$7:$F$21)-SUMIF(JURNAL_PENUTUP!$C$7:$C$21,A13,JURNAL_PENUTUP!$E$7:$E$21))</x:f>
        <x:v>0</x:v>
      </x:c>
    </x:row>
    <x:row r="14" ht="23" customHeight="1">
      <x:c r="A14" s="34" t="str">
        <x:v>1203</x:v>
      </x:c>
      <x:c r="B14" s="34" t="str">
        <x:v>Akumulasi Penyusutan Gedung</x:v>
      </x:c>
      <x:c r="C14" s="45" t="n">
        <x:f>MAX(0,NERACA_LAJUR!G14-NERACA_LAJUR!H14+SUMIF(JURNAL_PENUTUP!$C$7:$C$21,A14,JURNAL_PENUTUP!$E$7:$E$21)-SUMIF(JURNAL_PENUTUP!$C$7:$C$21,A14,JURNAL_PENUTUP!$F$7:$F$21))</x:f>
        <x:v>0</x:v>
      </x:c>
      <x:c r="D14" s="45" t="n">
        <x:f>MAX(0,NERACA_LAJUR!H14-NERACA_LAJUR!G14+SUMIF(JURNAL_PENUTUP!$C$7:$C$21,A14,JURNAL_PENUTUP!$F$7:$F$21)-SUMIF(JURNAL_PENUTUP!$C$7:$C$21,A14,JURNAL_PENUTUP!$E$7:$E$21))</x:f>
        <x:v>1500000</x:v>
      </x:c>
    </x:row>
    <x:row r="15" ht="23" customHeight="1">
      <x:c r="A15" s="38" t="str">
        <x:v>2101</x:v>
      </x:c>
      <x:c r="B15" s="38" t="str">
        <x:v>Utang Usaha</x:v>
      </x:c>
      <x:c r="C15" s="44" t="n">
        <x:f>MAX(0,NERACA_LAJUR!G15-NERACA_LAJUR!H15+SUMIF(JURNAL_PENUTUP!$C$7:$C$21,A15,JURNAL_PENUTUP!$E$7:$E$21)-SUMIF(JURNAL_PENUTUP!$C$7:$C$21,A15,JURNAL_PENUTUP!$F$7:$F$21))</x:f>
        <x:v>0</x:v>
      </x:c>
      <x:c r="D15" s="44" t="n">
        <x:f>MAX(0,NERACA_LAJUR!H15-NERACA_LAJUR!G15+SUMIF(JURNAL_PENUTUP!$C$7:$C$21,A15,JURNAL_PENUTUP!$F$7:$F$21)-SUMIF(JURNAL_PENUTUP!$C$7:$C$21,A15,JURNAL_PENUTUP!$E$7:$E$21))</x:f>
        <x:v>1500000</x:v>
      </x:c>
    </x:row>
    <x:row r="16" ht="23" customHeight="1">
      <x:c r="A16" s="34" t="str">
        <x:v>2102</x:v>
      </x:c>
      <x:c r="B16" s="34" t="str">
        <x:v>Utang Wesel</x:v>
      </x:c>
      <x:c r="C16" s="45" t="n">
        <x:f>MAX(0,NERACA_LAJUR!G16-NERACA_LAJUR!H16+SUMIF(JURNAL_PENUTUP!$C$7:$C$21,A16,JURNAL_PENUTUP!$E$7:$E$21)-SUMIF(JURNAL_PENUTUP!$C$7:$C$21,A16,JURNAL_PENUTUP!$F$7:$F$21))</x:f>
        <x:v>0</x:v>
      </x:c>
      <x:c r="D16" s="45" t="n">
        <x:f>MAX(0,NERACA_LAJUR!H16-NERACA_LAJUR!G16+SUMIF(JURNAL_PENUTUP!$C$7:$C$21,A16,JURNAL_PENUTUP!$F$7:$F$21)-SUMIF(JURNAL_PENUTUP!$C$7:$C$21,A16,JURNAL_PENUTUP!$E$7:$E$21))</x:f>
        <x:v>0</x:v>
      </x:c>
    </x:row>
    <x:row r="17" ht="23" customHeight="1">
      <x:c r="A17" s="38" t="str">
        <x:v>2103</x:v>
      </x:c>
      <x:c r="B17" s="38" t="str">
        <x:v>Utang Gaji dan Komisi</x:v>
      </x:c>
      <x:c r="C17" s="44" t="n">
        <x:f>MAX(0,NERACA_LAJUR!G17-NERACA_LAJUR!H17+SUMIF(JURNAL_PENUTUP!$C$7:$C$21,A17,JURNAL_PENUTUP!$E$7:$E$21)-SUMIF(JURNAL_PENUTUP!$C$7:$C$21,A17,JURNAL_PENUTUP!$F$7:$F$21))</x:f>
        <x:v>0</x:v>
      </x:c>
      <x:c r="D17" s="44" t="n">
        <x:f>MAX(0,NERACA_LAJUR!H17-NERACA_LAJUR!G17+SUMIF(JURNAL_PENUTUP!$C$7:$C$21,A17,JURNAL_PENUTUP!$F$7:$F$21)-SUMIF(JURNAL_PENUTUP!$C$7:$C$21,A17,JURNAL_PENUTUP!$E$7:$E$21))</x:f>
        <x:v>0</x:v>
      </x:c>
    </x:row>
    <x:row r="18" ht="23" customHeight="1">
      <x:c r="A18" s="34" t="str">
        <x:v>3101</x:v>
      </x:c>
      <x:c r="B18" s="34" t="str">
        <x:v>Modal Pemilik</x:v>
      </x:c>
      <x:c r="C18" s="45" t="n">
        <x:f>MAX(0,NERACA_LAJUR!G18-NERACA_LAJUR!H18+SUMIF(JURNAL_PENUTUP!$C$7:$C$21,A18,JURNAL_PENUTUP!$E$7:$E$21)-SUMIF(JURNAL_PENUTUP!$C$7:$C$21,A18,JURNAL_PENUTUP!$F$7:$F$21))</x:f>
        <x:v>0</x:v>
      </x:c>
      <x:c r="D18" s="45" t="n">
        <x:f>MAX(0,NERACA_LAJUR!H18-NERACA_LAJUR!G18+SUMIF(JURNAL_PENUTUP!$C$7:$C$21,A18,JURNAL_PENUTUP!$F$7:$F$21)-SUMIF(JURNAL_PENUTUP!$C$7:$C$21,A18,JURNAL_PENUTUP!$E$7:$E$21))</x:f>
        <x:v>35000000</x:v>
      </x:c>
    </x:row>
    <x:row r="19" ht="23" customHeight="1">
      <x:c r="A19" s="38" t="str">
        <x:v>3102</x:v>
      </x:c>
      <x:c r="B19" s="38" t="str">
        <x:v>Prive Pemilik</x:v>
      </x:c>
      <x:c r="C19" s="44" t="n">
        <x:f>MAX(0,NERACA_LAJUR!G19-NERACA_LAJUR!H19+SUMIF(JURNAL_PENUTUP!$C$7:$C$21,A19,JURNAL_PENUTUP!$E$7:$E$21)-SUMIF(JURNAL_PENUTUP!$C$7:$C$21,A19,JURNAL_PENUTUP!$F$7:$F$21))</x:f>
        <x:v>2500000</x:v>
      </x:c>
      <x:c r="D19" s="44" t="n">
        <x:f>MAX(0,NERACA_LAJUR!H19-NERACA_LAJUR!G19+SUMIF(JURNAL_PENUTUP!$C$7:$C$21,A19,JURNAL_PENUTUP!$F$7:$F$21)-SUMIF(JURNAL_PENUTUP!$C$7:$C$21,A19,JURNAL_PENUTUP!$E$7:$E$21))</x:f>
        <x:v>0</x:v>
      </x:c>
    </x:row>
    <x:row r="20" ht="23" customHeight="1">
      <x:c r="A20" s="34" t="str">
        <x:v>3103</x:v>
      </x:c>
      <x:c r="B20" s="34" t="str">
        <x:v>Ikhtisar Laba Rugi</x:v>
      </x:c>
      <x:c r="C20" s="45" t="n">
        <x:f>MAX(0,NERACA_LAJUR!G20-NERACA_LAJUR!H20+SUMIF(JURNAL_PENUTUP!$C$7:$C$21,A20,JURNAL_PENUTUP!$E$7:$E$21)-SUMIF(JURNAL_PENUTUP!$C$7:$C$21,A20,JURNAL_PENUTUP!$F$7:$F$21))</x:f>
        <x:v>0</x:v>
      </x:c>
      <x:c r="D20" s="45" t="n">
        <x:f>MAX(0,NERACA_LAJUR!H20-NERACA_LAJUR!G20+SUMIF(JURNAL_PENUTUP!$C$7:$C$21,A20,JURNAL_PENUTUP!$F$7:$F$21)-SUMIF(JURNAL_PENUTUP!$C$7:$C$21,A20,JURNAL_PENUTUP!$E$7:$E$21))</x:f>
        <x:v>0</x:v>
      </x:c>
    </x:row>
    <x:row r="21" ht="23" customHeight="1">
      <x:c r="A21" s="38" t="str">
        <x:v>4101</x:v>
      </x:c>
      <x:c r="B21" s="38" t="str">
        <x:v>Pendapatan Jasa</x:v>
      </x:c>
      <x:c r="C21" s="44" t="n">
        <x:f>MAX(0,NERACA_LAJUR!G21-NERACA_LAJUR!H21+SUMIF(JURNAL_PENUTUP!$C$7:$C$21,A21,JURNAL_PENUTUP!$E$7:$E$21)-SUMIF(JURNAL_PENUTUP!$C$7:$C$21,A21,JURNAL_PENUTUP!$F$7:$F$21))</x:f>
        <x:v>0</x:v>
      </x:c>
      <x:c r="D21" s="44" t="n">
        <x:f>MAX(0,NERACA_LAJUR!H21-NERACA_LAJUR!G21+SUMIF(JURNAL_PENUTUP!$C$7:$C$21,A21,JURNAL_PENUTUP!$F$7:$F$21)-SUMIF(JURNAL_PENUTUP!$C$7:$C$21,A21,JURNAL_PENUTUP!$E$7:$E$21))</x:f>
        <x:v>57000000</x:v>
      </x:c>
    </x:row>
    <x:row r="22" ht="23" customHeight="1">
      <x:c r="A22" s="34" t="str">
        <x:v>6101</x:v>
      </x:c>
      <x:c r="B22" s="34" t="str">
        <x:v>Biaya Gaji dan Komisi</x:v>
      </x:c>
      <x:c r="C22" s="45" t="n">
        <x:f>MAX(0,NERACA_LAJUR!G22-NERACA_LAJUR!H22+SUMIF(JURNAL_PENUTUP!$C$7:$C$21,A22,JURNAL_PENUTUP!$E$7:$E$21)-SUMIF(JURNAL_PENUTUP!$C$7:$C$21,A22,JURNAL_PENUTUP!$F$7:$F$21))</x:f>
        <x:v>35000000</x:v>
      </x:c>
      <x:c r="D22" s="45" t="n">
        <x:f>MAX(0,NERACA_LAJUR!H22-NERACA_LAJUR!G22+SUMIF(JURNAL_PENUTUP!$C$7:$C$21,A22,JURNAL_PENUTUP!$F$7:$F$21)-SUMIF(JURNAL_PENUTUP!$C$7:$C$21,A22,JURNAL_PENUTUP!$E$7:$E$21))</x:f>
        <x:v>0</x:v>
      </x:c>
    </x:row>
    <x:row r="23" ht="23" customHeight="1">
      <x:c r="A23" s="38" t="str">
        <x:v>6102</x:v>
      </x:c>
      <x:c r="B23" s="38" t="str">
        <x:v>Biaya Sewa</x:v>
      </x:c>
      <x:c r="C23" s="44" t="n">
        <x:f>MAX(0,NERACA_LAJUR!G23-NERACA_LAJUR!H23+SUMIF(JURNAL_PENUTUP!$C$7:$C$21,A23,JURNAL_PENUTUP!$E$7:$E$21)-SUMIF(JURNAL_PENUTUP!$C$7:$C$21,A23,JURNAL_PENUTUP!$F$7:$F$21))</x:f>
        <x:v>4000000</x:v>
      </x:c>
      <x:c r="D23" s="44" t="n">
        <x:f>MAX(0,NERACA_LAJUR!H23-NERACA_LAJUR!G23+SUMIF(JURNAL_PENUTUP!$C$7:$C$21,A23,JURNAL_PENUTUP!$F$7:$F$21)-SUMIF(JURNAL_PENUTUP!$C$7:$C$21,A23,JURNAL_PENUTUP!$E$7:$E$21))</x:f>
        <x:v>0</x:v>
      </x:c>
    </x:row>
    <x:row r="24" ht="23" customHeight="1">
      <x:c r="A24" s="34" t="str">
        <x:v>6103</x:v>
      </x:c>
      <x:c r="B24" s="34" t="str">
        <x:v>Biaya Iklan</x:v>
      </x:c>
      <x:c r="C24" s="45" t="n">
        <x:f>MAX(0,NERACA_LAJUR!G24-NERACA_LAJUR!H24+SUMIF(JURNAL_PENUTUP!$C$7:$C$21,A24,JURNAL_PENUTUP!$E$7:$E$21)-SUMIF(JURNAL_PENUTUP!$C$7:$C$21,A24,JURNAL_PENUTUP!$F$7:$F$21))</x:f>
        <x:v>3400000</x:v>
      </x:c>
      <x:c r="D24" s="45" t="n">
        <x:f>MAX(0,NERACA_LAJUR!H24-NERACA_LAJUR!G24+SUMIF(JURNAL_PENUTUP!$C$7:$C$21,A24,JURNAL_PENUTUP!$F$7:$F$21)-SUMIF(JURNAL_PENUTUP!$C$7:$C$21,A24,JURNAL_PENUTUP!$E$7:$E$21))</x:f>
        <x:v>0</x:v>
      </x:c>
    </x:row>
    <x:row r="25" ht="23" customHeight="1">
      <x:c r="A25" s="38" t="str">
        <x:v>6104</x:v>
      </x:c>
      <x:c r="B25" s="38" t="str">
        <x:v>Biaya Kendaraan</x:v>
      </x:c>
      <x:c r="C25" s="44" t="n">
        <x:f>MAX(0,NERACA_LAJUR!G25-NERACA_LAJUR!H25+SUMIF(JURNAL_PENUTUP!$C$7:$C$21,A25,JURNAL_PENUTUP!$E$7:$E$21)-SUMIF(JURNAL_PENUTUP!$C$7:$C$21,A25,JURNAL_PENUTUP!$F$7:$F$21))</x:f>
        <x:v>3250000</x:v>
      </x:c>
      <x:c r="D25" s="44" t="n">
        <x:f>MAX(0,NERACA_LAJUR!H25-NERACA_LAJUR!G25+SUMIF(JURNAL_PENUTUP!$C$7:$C$21,A25,JURNAL_PENUTUP!$F$7:$F$21)-SUMIF(JURNAL_PENUTUP!$C$7:$C$21,A25,JURNAL_PENUTUP!$E$7:$E$21))</x:f>
        <x:v>0</x:v>
      </x:c>
    </x:row>
    <x:row r="26" ht="23" customHeight="1">
      <x:c r="A26" s="34" t="str">
        <x:v>6105</x:v>
      </x:c>
      <x:c r="B26" s="34" t="str">
        <x:v>Biaya Lain-lain</x:v>
      </x:c>
      <x:c r="C26" s="45" t="n">
        <x:f>MAX(0,NERACA_LAJUR!G26-NERACA_LAJUR!H26+SUMIF(JURNAL_PENUTUP!$C$7:$C$21,A26,JURNAL_PENUTUP!$E$7:$E$21)-SUMIF(JURNAL_PENUTUP!$C$7:$C$21,A26,JURNAL_PENUTUP!$F$7:$F$21))</x:f>
        <x:v>1750000</x:v>
      </x:c>
      <x:c r="D26" s="45" t="n">
        <x:f>MAX(0,NERACA_LAJUR!H26-NERACA_LAJUR!G26+SUMIF(JURNAL_PENUTUP!$C$7:$C$21,A26,JURNAL_PENUTUP!$F$7:$F$21)-SUMIF(JURNAL_PENUTUP!$C$7:$C$21,A26,JURNAL_PENUTUP!$E$7:$E$21))</x:f>
        <x:v>0</x:v>
      </x:c>
    </x:row>
    <x:row r="27" ht="23" customHeight="1">
      <x:c r="A27" s="38" t="str">
        <x:v>6106</x:v>
      </x:c>
      <x:c r="B27" s="38" t="str">
        <x:v>Biaya Perlengkapan Kantor</x:v>
      </x:c>
      <x:c r="C27" s="44" t="n">
        <x:f>MAX(0,NERACA_LAJUR!G27-NERACA_LAJUR!H27+SUMIF(JURNAL_PENUTUP!$C$7:$C$21,A27,JURNAL_PENUTUP!$E$7:$E$21)-SUMIF(JURNAL_PENUTUP!$C$7:$C$21,A27,JURNAL_PENUTUP!$F$7:$F$21))</x:f>
        <x:v>0</x:v>
      </x:c>
      <x:c r="D27" s="44" t="n">
        <x:f>MAX(0,NERACA_LAJUR!H27-NERACA_LAJUR!G27+SUMIF(JURNAL_PENUTUP!$C$7:$C$21,A27,JURNAL_PENUTUP!$F$7:$F$21)-SUMIF(JURNAL_PENUTUP!$C$7:$C$21,A27,JURNAL_PENUTUP!$E$7:$E$21))</x:f>
        <x:v>0</x:v>
      </x:c>
    </x:row>
    <x:row r="28" ht="23" customHeight="1">
      <x:c r="A28" s="34" t="str">
        <x:v>6107</x:v>
      </x:c>
      <x:c r="B28" s="34" t="str">
        <x:v>Biaya Penyusutan Gedung</x:v>
      </x:c>
      <x:c r="C28" s="45" t="n">
        <x:f>MAX(0,NERACA_LAJUR!G28-NERACA_LAJUR!H28+SUMIF(JURNAL_PENUTUP!$C$7:$C$21,A28,JURNAL_PENUTUP!$E$7:$E$21)-SUMIF(JURNAL_PENUTUP!$C$7:$C$21,A28,JURNAL_PENUTUP!$F$7:$F$21))</x:f>
        <x:v>0</x:v>
      </x:c>
      <x:c r="D28" s="45" t="n">
        <x:f>MAX(0,NERACA_LAJUR!H28-NERACA_LAJUR!G28+SUMIF(JURNAL_PENUTUP!$C$7:$C$21,A28,JURNAL_PENUTUP!$F$7:$F$21)-SUMIF(JURNAL_PENUTUP!$C$7:$C$21,A28,JURNAL_PENUTUP!$E$7:$E$21))</x:f>
        <x:v>0</x:v>
      </x:c>
    </x:row>
    <x:row r="29" ht="23" customHeight="1">
      <x:c r="A29" s="38" t="str">
        <x:v>6108</x:v>
      </x:c>
      <x:c r="B29" s="38" t="str">
        <x:v>Biaya Asuransi</x:v>
      </x:c>
      <x:c r="C29" s="44" t="n">
        <x:f>MAX(0,NERACA_LAJUR!G29-NERACA_LAJUR!H29+SUMIF(JURNAL_PENUTUP!$C$7:$C$21,A29,JURNAL_PENUTUP!$E$7:$E$21)-SUMIF(JURNAL_PENUTUP!$C$7:$C$21,A29,JURNAL_PENUTUP!$F$7:$F$21))</x:f>
        <x:v>0</x:v>
      </x:c>
      <x:c r="D29" s="44" t="n">
        <x:f>MAX(0,NERACA_LAJUR!H29-NERACA_LAJUR!G29+SUMIF(JURNAL_PENUTUP!$C$7:$C$21,A29,JURNAL_PENUTUP!$F$7:$F$21)-SUMIF(JURNAL_PENUTUP!$C$7:$C$21,A29,JURNAL_PENUTUP!$E$7:$E$21))</x:f>
        <x:v>0</x:v>
      </x:c>
    </x:row>
    <x:row r="30">
      <x:c r="C30" s="46"/>
      <x:c r="D30" s="46"/>
    </x:row>
    <x:row r="31">
      <x:c r="C31" s="46"/>
      <x:c r="D31" s="46"/>
    </x:row>
    <x:row r="32">
      <x:c r="B32" t="str">
        <x:v>TOTAL</x:v>
      </x:c>
      <x:c r="C32" s="46" t="n">
        <x:f>SUM(C7:C29)</x:f>
        <x:v>95000000</x:v>
      </x:c>
      <x:c r="D32" s="46" t="n">
        <x:f>SUM(D7:D29)</x:f>
        <x:v>95000000</x:v>
      </x:c>
    </x:row>
    <x:row r="33">
      <x:c r="B33" t="str">
        <x:v>SELISIH</x:v>
      </x:c>
      <x:c r="C33" s="46" t="n">
        <x:f>C32-D32</x:f>
        <x:v>0</x:v>
      </x:c>
      <x:c r="D33" s="46"/>
    </x:row>
  </x:sheetData>
  <x:mergeCells>
    <x:mergeCell ref="A1:H2"/>
    <x:mergeCell ref="A3:H4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0" hidden="0" customWidth="1"/>
    <x:col min="3" max="3" width="24" hidden="0" customWidth="1"/>
    <x:col min="4" max="4" width="8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VALIDASI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Pemeriksaan</x:v>
      </x:c>
      <x:c r="B6" s="28" t="str">
        <x:v>Selisih / hitungan</x:v>
      </x:c>
      <x:c r="C6" s="28" t="str">
        <x:v>Status otomatis</x:v>
      </x:c>
      <x:c r="D6" s="28" t="str">
        <x:v>Cara menafsirkan</x:v>
      </x:c>
    </x:row>
    <x:row r="7" ht="45" customHeight="1">
      <x:c r="A7" s="38" t="str">
        <x:v>Saldo awal seimbang</x:v>
      </x:c>
      <x:c r="B7" s="44" t="n">
        <x:f>NS_AWAL!C33</x:f>
        <x:v>0</x:v>
      </x:c>
      <x:c r="C7" s="38" t="str">
        <x:f>IF(B7=0,"SEIMBANG","PERIKSA")</x:f>
        <x:v>SEIMBANG</x:v>
      </x:c>
      <x:c r="D7" s="38" t="str">
        <x:v>Neraca saldo awal harus memiliki total debit=kredit.</x:v>
      </x:c>
    </x:row>
    <x:row r="8" ht="45" customHeight="1">
      <x:c r="A8" s="34" t="str">
        <x:v>Jurnal umum seimbang</x:v>
      </x:c>
      <x:c r="B8" s="45" t="n">
        <x:f>SUM(JURNAL_UMUM!E7:E27)-SUM(JURNAL_UMUM!F7:F27)</x:f>
        <x:v>0</x:v>
      </x:c>
      <x:c r="C8" s="34" t="str">
        <x:f>IF(COUNT(JURNAL_UMUM!E7:E27)+COUNT(JURNAL_UMUM!F7:F27)&lt;21,"BELUM LENGKAP",IF(B8=0,"SEIMBANG","PERIKSA"))</x:f>
        <x:v>BELUM LENGKAP</x:v>
      </x:c>
      <x:c r="D8" s="34" t="str">
        <x:v>Hanya menguji nilai debet-kredit, bukan kebenaran klasifikasi.</x:v>
      </x:c>
    </x:row>
    <x:row r="9" ht="45" customHeight="1">
      <x:c r="A9" s="38" t="str">
        <x:v>Neraca saldo seimbang</x:v>
      </x:c>
      <x:c r="B9" s="44" t="n">
        <x:f>NERACA_SALDO!C33</x:f>
        <x:v>0</x:v>
      </x:c>
      <x:c r="C9" s="38" t="str">
        <x:f>IF(COUNT(JURNAL_UMUM!E7:E27)+COUNT(JURNAL_UMUM!F7:F27)&lt;21,"BELUM LENGKAP",IF(B9=0,"SEIMBANG","PERIKSA"))</x:f>
        <x:v>BELUM LENGKAP</x:v>
      </x:c>
      <x:c r="D9" s="38" t="str">
        <x:v>Jika selisih nol tetapi jurnal salah, laporan tetap bisa salah.</x:v>
      </x:c>
    </x:row>
    <x:row r="10" ht="45" customHeight="1">
      <x:c r="A10" s="34" t="str">
        <x:v>AJP seimbang</x:v>
      </x:c>
      <x:c r="B10" s="45" t="n">
        <x:f>SUM(JURNAL_PENYESUAIAN!E7:E16)-SUM(JURNAL_PENYESUAIAN!F7:F16)</x:f>
        <x:v>0</x:v>
      </x:c>
      <x:c r="C10" s="34" t="str">
        <x:f>IF(COUNT(JURNAL_PENYESUAIAN!E7:E16)+COUNT(JURNAL_PENYESUAIAN!F7:F16)&lt;10,"BELUM LENGKAP",IF(B10=0,"SEIMBANG","PERIKSA"))</x:f>
        <x:v>BELUM LENGKAP</x:v>
      </x:c>
      <x:c r="D10" s="34" t="str">
        <x:v>Saldo penyesuaian harus sama antara debit dan kredit.</x:v>
      </x:c>
    </x:row>
    <x:row r="11" ht="45" customHeight="1">
      <x:c r="A11" s="38" t="str">
        <x:v>Neraca lajur disesuaikan</x:v>
      </x:c>
      <x:c r="B11" s="44" t="n">
        <x:f>NERACA_LAJUR!G32-NERACA_LAJUR!H32</x:f>
        <x:v>0</x:v>
      </x:c>
      <x:c r="C11" s="38" t="str">
        <x:f>IF(COUNT(JURNAL_PENYESUAIAN!E7:E16)+COUNT(JURNAL_PENYESUAIAN!F7:F16)&lt;10,"BELUM LENGKAP",IF(B11=0,"SEIMBANG","PERIKSA"))</x:f>
        <x:v>BELUM LENGKAP</x:v>
      </x:c>
      <x:c r="D11" s="38" t="str">
        <x:v>Cek perubahan akun dari jurnal umum dan AJP.</x:v>
      </x:c>
    </x:row>
    <x:row r="12" ht="45" customHeight="1">
      <x:c r="A12" s="34" t="str">
        <x:v>Posisi keuangan seimbang</x:v>
      </x:c>
      <x:c r="B12" s="45" t="n">
        <x:f>POSISI_KEUANGAN!B15</x:f>
        <x:v>0</x:v>
      </x:c>
      <x:c r="C12" s="34" t="str">
        <x:f>IF(COUNT(JURNAL_PENYESUAIAN!E7:E16)+COUNT(JURNAL_PENYESUAIAN!F7:F16)&lt;10,"BELUM LENGKAP",IF(B12=0,"SEIMBANG","PERIKSA"))</x:f>
        <x:v>BELUM LENGKAP</x:v>
      </x:c>
      <x:c r="D12" s="34" t="str">
        <x:v>Jumlah aset = kewajiban + modal akhir.</x:v>
      </x:c>
    </x:row>
    <x:row r="13" ht="45" customHeight="1">
      <x:c r="A13" s="38" t="str">
        <x:v>Jurnal penutup seimbang</x:v>
      </x:c>
      <x:c r="B13" s="44" t="n">
        <x:f>SUM(JURNAL_PENUTUP!E7:E21)-SUM(JURNAL_PENUTUP!F7:F21)</x:f>
        <x:v>0</x:v>
      </x:c>
      <x:c r="C13" s="38" t="str">
        <x:f>IF(COUNT(JURNAL_PENUTUP!E7:E21)+COUNT(JURNAL_PENUTUP!F7:F21)&lt;15,"BELUM LENGKAP",IF(B13=0,"SEIMBANG","PERIKSA"))</x:f>
        <x:v>BELUM LENGKAP</x:v>
      </x:c>
      <x:c r="D13" s="38" t="str">
        <x:v>Akun nominal ditutup pada 31 Des 2026.</x:v>
      </x:c>
    </x:row>
    <x:row r="14" ht="45" customHeight="1">
      <x:c r="A14" s="34" t="str">
        <x:v>Neraca setelah penutupan</x:v>
      </x:c>
      <x:c r="B14" s="45" t="n">
        <x:f>NS_PENUTUPAN!C33</x:f>
        <x:v>0</x:v>
      </x:c>
      <x:c r="C14" s="34" t="str">
        <x:f>IF(COUNT(JURNAL_PENUTUP!E7:E21)+COUNT(JURNAL_PENUTUP!F7:F21)&lt;15,"BELUM LENGKAP",IF(B14=0,"SEIMBANG","PERIKSA"))</x:f>
        <x:v>BELUM LENGKAP</x:v>
      </x:c>
      <x:c r="D14" s="34" t="str">
        <x:v>Saldo permanen menyisakan posisi keuangan yang seimbang.</x:v>
      </x:c>
    </x:row>
    <x:row r="15" ht="45" customHeight="1">
      <x:c r="A15" s="38" t="str">
        <x:v>Nominal dan prive harus nol</x:v>
      </x:c>
      <x:c r="B15" s="44" t="n">
        <x:f>SUM(NS_PENUTUPAN!C19:D20)+SUM(NS_PENUTUPAN!C21:D21)+SUM(NS_PENUTUPAN!C22:D29)</x:f>
        <x:v>106900000</x:v>
      </x:c>
      <x:c r="C15" s="38" t="str">
        <x:f>IF(COUNT(JURNAL_PENUTUP!E7:E21)+COUNT(JURNAL_PENUTUP!F7:F21)&lt;15,"BELUM LENGKAP",IF(B15=0,"SEIMBANG","PERIKSA"))</x:f>
        <x:v>BELUM LENGKAP</x:v>
      </x:c>
      <x:c r="D15" s="38" t="str">
        <x:v>Pendapatan, beban, prive, ikhtisar harus nol.</x:v>
      </x:c>
    </x:row>
    <x:row r="16" ht="45" customHeight="1">
      <x:c r="A16" s="34" t="str">
        <x:v>Jumlah baris jurnal umum</x:v>
      </x:c>
      <x:c r="B16" s="45" t="n">
        <x:f>COUNT(JURNAL_UMUM!E7:E27)+COUNT(JURNAL_UMUM!F7:F27)</x:f>
        <x:v>0</x:v>
      </x:c>
      <x:c r="C16" s="34" t="str">
        <x:f>IF(B16=21,"TERISI","BELUM LENGKAP")</x:f>
        <x:v>BELUM LENGKAP</x:v>
      </x:c>
      <x:c r="D16" s="34" t="str">
        <x:v>Jumlah baris nominal yang diharapkan: 21.</x:v>
      </x:c>
    </x:row>
    <x:row r="17" ht="45" customHeight="1">
      <x:c r="A17" s="38" t="str">
        <x:v>Jumlah baris jurnal AJP</x:v>
      </x:c>
      <x:c r="B17" s="44" t="n">
        <x:f>COUNT(JURNAL_PENYESUAIAN!E7:E16)+COUNT(JURNAL_PENYESUAIAN!F7:F16)</x:f>
        <x:v>0</x:v>
      </x:c>
      <x:c r="C17" s="38" t="str">
        <x:f>IF(B17=10,"TERISI","BELUM LENGKAP")</x:f>
        <x:v>BELUM LENGKAP</x:v>
      </x:c>
      <x:c r="D17" s="38" t="str">
        <x:v>Jumlah baris nominal yang diharapkan: 10.</x:v>
      </x:c>
    </x:row>
    <x:row r="18" ht="45" customHeight="1">
      <x:c r="A18" s="34" t="str">
        <x:v>Jumlah baris jurnal penutup</x:v>
      </x:c>
      <x:c r="B18" s="45" t="n">
        <x:f>COUNT(JURNAL_PENUTUP!E7:E21)+COUNT(JURNAL_PENUTUP!F7:F21)</x:f>
        <x:v>0</x:v>
      </x:c>
      <x:c r="C18" s="34" t="str">
        <x:f>IF(B18=15,"TERISI","BELUM LENGKAP")</x:f>
        <x:v>BELUM LENGKAP</x:v>
      </x:c>
      <x:c r="D18" s="34" t="str">
        <x:v>Jumlah baris nominal yang diharapkan: 15.</x:v>
      </x:c>
    </x:row>
    <x:row r="19">
      <x:c r="B19" s="46"/>
    </x:row>
    <x:row r="20">
      <x:c r="B20" s="46"/>
    </x:row>
    <x:row r="21">
      <x:c r="A21" s="54" t="str">
        <x:v>AUDIT PER DOKUMEN</x:v>
      </x:c>
      <x:c r="B21" s="56"/>
      <x:c r="C21" s="54"/>
      <x:c r="D21" s="54"/>
    </x:row>
    <x:row r="22">
      <x:c r="A22" s="17" t="str">
        <x:v>No dokumen</x:v>
      </x:c>
      <x:c r="B22" s="57" t="str">
        <x:v>Debet</x:v>
      </x:c>
      <x:c r="C22" s="17" t="str">
        <x:v>Kredit</x:v>
      </x:c>
      <x:c r="D22" s="17" t="str">
        <x:v>Status / kecukupan baris</x:v>
      </x:c>
    </x:row>
    <x:row r="23">
      <x:c r="A23" t="str">
        <x:v>BKK 01</x:v>
      </x:c>
      <x:c r="B23" s="46" t="n">
        <x:f>SUMIF(JURNAL_UMUM!$A$7:$A$27,A23,JURNAL_UMUM!$E$7:$E$27)</x:f>
        <x:v>0</x:v>
      </x:c>
      <x:c r="C23" t="n">
        <x:f>SUMIF(JURNAL_UMUM!$A$7:$A$27,A23,JURNAL_UMUM!$F$7:$F$27)</x:f>
        <x:v>0</x:v>
      </x:c>
      <x:c r="D23" t="str">
        <x:f>IF(AND(B23=0,C23=0),"BELUM INPUT",IF(B23=C23,"SEIMBANG (PERIKSA AKUN)","PERIKSA"))</x:f>
        <x:v>BELUM INPUT</x:v>
      </x:c>
    </x:row>
    <x:row r="24">
      <x:c r="A24" t="str">
        <x:v>FB 01</x:v>
      </x:c>
      <x:c r="B24" s="46" t="n">
        <x:f>SUMIF(JURNAL_UMUM!$A$7:$A$27,A24,JURNAL_UMUM!$E$7:$E$27)</x:f>
        <x:v>0</x:v>
      </x:c>
      <x:c r="C24" t="n">
        <x:f>SUMIF(JURNAL_UMUM!$A$7:$A$27,A24,JURNAL_UMUM!$F$7:$F$27)</x:f>
        <x:v>0</x:v>
      </x:c>
      <x:c r="D24" t="str">
        <x:f>IF(AND(B24=0,C24=0),"BELUM INPUT",IF(B24=C24,"SEIMBANG (PERIKSA AKUN)","PERIKSA"))</x:f>
        <x:v>BELUM INPUT</x:v>
      </x:c>
    </x:row>
    <x:row r="25">
      <x:c r="A25" t="str">
        <x:v>BKK 02</x:v>
      </x:c>
      <x:c r="B25" s="46" t="n">
        <x:f>SUMIF(JURNAL_UMUM!$A$7:$A$27,A25,JURNAL_UMUM!$E$7:$E$27)</x:f>
        <x:v>0</x:v>
      </x:c>
      <x:c r="C25" t="n">
        <x:f>SUMIF(JURNAL_UMUM!$A$7:$A$27,A25,JURNAL_UMUM!$F$7:$F$27)</x:f>
        <x:v>0</x:v>
      </x:c>
      <x:c r="D25" t="str">
        <x:f>IF(AND(B25=0,C25=0),"BELUM INPUT",IF(B25=C25,"SEIMBANG (PERIKSA AKUN)","PERIKSA"))</x:f>
        <x:v>BELUM INPUT</x:v>
      </x:c>
    </x:row>
    <x:row r="26">
      <x:c r="A26" t="str">
        <x:v>BKM 01</x:v>
      </x:c>
      <x:c r="B26" s="46" t="n">
        <x:f>SUMIF(JURNAL_UMUM!$A$7:$A$27,A26,JURNAL_UMUM!$E$7:$E$27)</x:f>
        <x:v>0</x:v>
      </x:c>
      <x:c r="C26" t="n">
        <x:f>SUMIF(JURNAL_UMUM!$A$7:$A$27,A26,JURNAL_UMUM!$F$7:$F$27)</x:f>
        <x:v>0</x:v>
      </x:c>
      <x:c r="D26" t="str">
        <x:f>IF(AND(B26=0,C26=0),"BELUM INPUT",IF(B26=C26,"SEIMBANG (PERIKSA AKUN)","PERIKSA"))</x:f>
        <x:v>BELUM INPUT</x:v>
      </x:c>
    </x:row>
    <x:row r="27">
      <x:c r="A27" t="str">
        <x:v>FJ 01</x:v>
      </x:c>
      <x:c r="B27" s="46" t="n">
        <x:f>SUMIF(JURNAL_UMUM!$A$7:$A$27,A27,JURNAL_UMUM!$E$7:$E$27)</x:f>
        <x:v>0</x:v>
      </x:c>
      <x:c r="C27" t="n">
        <x:f>SUMIF(JURNAL_UMUM!$A$7:$A$27,A27,JURNAL_UMUM!$F$7:$F$27)</x:f>
        <x:v>0</x:v>
      </x:c>
      <x:c r="D27" t="str">
        <x:f>IF(AND(B27=0,C27=0),"BELUM INPUT",IF(B27=C27,"SEIMBANG (PERIKSA AKUN)","PERIKSA"))</x:f>
        <x:v>BELUM INPUT</x:v>
      </x:c>
    </x:row>
    <x:row r="28">
      <x:c r="A28" t="str">
        <x:v>BKK 03</x:v>
      </x:c>
      <x:c r="B28" s="46" t="n">
        <x:f>SUMIF(JURNAL_UMUM!$A$7:$A$27,A28,JURNAL_UMUM!$E$7:$E$27)</x:f>
        <x:v>0</x:v>
      </x:c>
      <x:c r="C28" t="n">
        <x:f>SUMIF(JURNAL_UMUM!$A$7:$A$27,A28,JURNAL_UMUM!$F$7:$F$27)</x:f>
        <x:v>0</x:v>
      </x:c>
      <x:c r="D28" t="str">
        <x:f>IF(AND(B28=0,C28=0),"BELUM INPUT",IF(B28=C28,"SEIMBANG (PERIKSA AKUN)","PERIKSA"))</x:f>
        <x:v>BELUM INPUT</x:v>
      </x:c>
    </x:row>
    <x:row r="29">
      <x:c r="A29" t="str">
        <x:v>BKM 02</x:v>
      </x:c>
      <x:c r="B29" s="46" t="n">
        <x:f>SUMIF(JURNAL_UMUM!$A$7:$A$27,A29,JURNAL_UMUM!$E$7:$E$27)</x:f>
        <x:v>0</x:v>
      </x:c>
      <x:c r="C29" t="n">
        <x:f>SUMIF(JURNAL_UMUM!$A$7:$A$27,A29,JURNAL_UMUM!$F$7:$F$27)</x:f>
        <x:v>0</x:v>
      </x:c>
      <x:c r="D29" t="str">
        <x:f>IF(AND(B29=0,C29=0),"BELUM INPUT",IF(B29=C29,"SEIMBANG (PERIKSA AKUN)","PERIKSA"))</x:f>
        <x:v>BELUM INPUT</x:v>
      </x:c>
    </x:row>
    <x:row r="30">
      <x:c r="A30" t="str">
        <x:v>BKK 04</x:v>
      </x:c>
      <x:c r="B30" s="46" t="n">
        <x:f>SUMIF(JURNAL_UMUM!$A$7:$A$27,A30,JURNAL_UMUM!$E$7:$E$27)</x:f>
        <x:v>0</x:v>
      </x:c>
      <x:c r="C30" t="n">
        <x:f>SUMIF(JURNAL_UMUM!$A$7:$A$27,A30,JURNAL_UMUM!$F$7:$F$27)</x:f>
        <x:v>0</x:v>
      </x:c>
      <x:c r="D30" t="str">
        <x:f>IF(AND(B30=0,C30=0),"BELUM INPUT",IF(B30=C30,"SEIMBANG (PERIKSA AKUN)","PERIKSA"))</x:f>
        <x:v>BELUM INPUT</x:v>
      </x:c>
    </x:row>
    <x:row r="31">
      <x:c r="A31" t="str">
        <x:v>BKK 05</x:v>
      </x:c>
      <x:c r="B31" s="46" t="n">
        <x:f>SUMIF(JURNAL_UMUM!$A$7:$A$27,A31,JURNAL_UMUM!$E$7:$E$27)</x:f>
        <x:v>0</x:v>
      </x:c>
      <x:c r="C31" t="n">
        <x:f>SUMIF(JURNAL_UMUM!$A$7:$A$27,A31,JURNAL_UMUM!$F$7:$F$27)</x:f>
        <x:v>0</x:v>
      </x:c>
      <x:c r="D31" t="str">
        <x:f>IF(AND(B31=0,C31=0),"BELUM INPUT",IF(B31=C31,"SEIMBANG (PERIKSA AKUN)","PERIKSA"))</x:f>
        <x:v>BELUM INPUT</x:v>
      </x:c>
    </x:row>
    <x:row r="32">
      <x:c r="A32" t="str">
        <x:v>BKK 06</x:v>
      </x:c>
      <x:c r="B32" s="46" t="n">
        <x:f>SUMIF(JURNAL_UMUM!$A$7:$A$27,A32,JURNAL_UMUM!$E$7:$E$27)</x:f>
        <x:v>0</x:v>
      </x:c>
      <x:c r="C32" t="n">
        <x:f>SUMIF(JURNAL_UMUM!$A$7:$A$27,A32,JURNAL_UMUM!$F$7:$F$27)</x:f>
        <x:v>0</x:v>
      </x:c>
      <x:c r="D32" t="str">
        <x:f>IF(AND(B32=0,C32=0),"BELUM INPUT",IF(B32=C32,"SEIMBANG (PERIKSA AKUN)","PERIKSA"))</x:f>
        <x:v>BELUM INPUT</x:v>
      </x:c>
    </x:row>
    <x:row r="33">
      <x:c r="A33" t="str">
        <x:v>MEMO 01</x:v>
      </x:c>
      <x:c r="B33" s="46" t="n">
        <x:f>SUMIF(JURNAL_PENYESUAIAN!$A$7:$A$16,A33,JURNAL_PENYESUAIAN!$E$7:$E$16)</x:f>
        <x:v>0</x:v>
      </x:c>
      <x:c r="C33" t="n">
        <x:f>SUMIF(JURNAL_PENYESUAIAN!$A$7:$A$16,A33,JURNAL_PENYESUAIAN!$F$7:$F$16)</x:f>
        <x:v>0</x:v>
      </x:c>
      <x:c r="D33" t="str">
        <x:f>IF(AND(B33=0,C33=0),"BELUM INPUT",IF(B33=C33,"SEIMBANG (PERIKSA AKUN)","PERIKSA"))</x:f>
        <x:v>BELUM INPUT</x:v>
      </x:c>
    </x:row>
    <x:row r="34">
      <x:c r="A34" t="str">
        <x:v>MEMO 02</x:v>
      </x:c>
      <x:c r="B34" s="46" t="n">
        <x:f>SUMIF(JURNAL_PENYESUAIAN!$A$7:$A$16,A34,JURNAL_PENYESUAIAN!$E$7:$E$16)</x:f>
        <x:v>0</x:v>
      </x:c>
      <x:c r="C34" t="n">
        <x:f>SUMIF(JURNAL_PENYESUAIAN!$A$7:$A$16,A34,JURNAL_PENYESUAIAN!$F$7:$F$16)</x:f>
        <x:v>0</x:v>
      </x:c>
      <x:c r="D34" t="str">
        <x:f>IF(AND(B34=0,C34=0),"BELUM INPUT",IF(B34=C34,"SEIMBANG (PERIKSA AKUN)","PERIKSA"))</x:f>
        <x:v>BELUM INPUT</x:v>
      </x:c>
    </x:row>
    <x:row r="35">
      <x:c r="A35" t="str">
        <x:v>MEMO 03</x:v>
      </x:c>
      <x:c r="B35" s="46" t="n">
        <x:f>SUMIF(JURNAL_PENYESUAIAN!$A$7:$A$16,A35,JURNAL_PENYESUAIAN!$E$7:$E$16)</x:f>
        <x:v>0</x:v>
      </x:c>
      <x:c r="C35" t="n">
        <x:f>SUMIF(JURNAL_PENYESUAIAN!$A$7:$A$16,A35,JURNAL_PENYESUAIAN!$F$7:$F$16)</x:f>
        <x:v>0</x:v>
      </x:c>
      <x:c r="D35" t="str">
        <x:f>IF(AND(B35=0,C35=0),"BELUM INPUT",IF(B35=C35,"SEIMBANG (PERIKSA AKUN)","PERIKSA"))</x:f>
        <x:v>BELUM INPUT</x:v>
      </x:c>
    </x:row>
    <x:row r="36">
      <x:c r="A36" t="str">
        <x:v>MEMO 04</x:v>
      </x:c>
      <x:c r="B36" s="46" t="n">
        <x:f>SUMIF(JURNAL_PENYESUAIAN!$A$7:$A$16,A36,JURNAL_PENYESUAIAN!$E$7:$E$16)</x:f>
        <x:v>0</x:v>
      </x:c>
      <x:c r="C36" t="n">
        <x:f>SUMIF(JURNAL_PENYESUAIAN!$A$7:$A$16,A36,JURNAL_PENYESUAIAN!$F$7:$F$16)</x:f>
        <x:v>0</x:v>
      </x:c>
      <x:c r="D36" t="str">
        <x:f>IF(AND(B36=0,C36=0),"BELUM INPUT",IF(B36=C36,"SEIMBANG (PERIKSA AKUN)","PERIKSA"))</x:f>
        <x:v>BELUM INPUT</x:v>
      </x:c>
    </x:row>
    <x:row r="37">
      <x:c r="A37" t="str">
        <x:v>MEMO 05</x:v>
      </x:c>
      <x:c r="B37" s="46" t="n">
        <x:f>SUMIF(JURNAL_PENYESUAIAN!$A$7:$A$16,A37,JURNAL_PENYESUAIAN!$E$7:$E$16)</x:f>
        <x:v>0</x:v>
      </x:c>
      <x:c r="C37" t="n">
        <x:f>SUMIF(JURNAL_PENYESUAIAN!$A$7:$A$16,A37,JURNAL_PENYESUAIAN!$F$7:$F$16)</x:f>
        <x:v>0</x:v>
      </x:c>
      <x:c r="D37" t="str">
        <x:f>IF(AND(B37=0,C37=0),"BELUM INPUT",IF(B37=C37,"SEIMBANG (PERIKSA AKUN)","PERIKSA"))</x:f>
        <x:v>BELUM INPUT</x:v>
      </x:c>
    </x:row>
    <x:row r="38">
      <x:c r="B38" s="46"/>
    </x:row>
  </x:sheetData>
  <x:mergeCells>
    <x:mergeCell ref="A1:H2"/>
    <x:mergeCell ref="A3:H4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86" hidden="0" customWidth="1"/>
    <x:col min="3" max="3" width="86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REFLEKSI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No</x:v>
      </x:c>
      <x:c r="B6" s="28" t="str">
        <x:v>PERTANYAAN REFLEKTIF</x:v>
      </x:c>
      <x:c r="C6" s="28" t="str">
        <x:v>JAWABAN SISWA / CONTOH GURU</x:v>
      </x:c>
    </x:row>
    <x:row r="7" ht="62" customHeight="1">
      <x:c r="A7" s="38" t="n">
        <x:v>1</x:v>
      </x:c>
      <x:c r="B7" s="38" t="str">
        <x:v>Mengapa memilih akun tersebut? Ambil satu transaksi paling menantang.</x:v>
      </x:c>
      <x:c r="C7" s="40" t="str"/>
    </x:row>
    <x:row r="8" ht="62" customHeight="1">
      <x:c r="A8" s="34" t="n">
        <x:v>2</x:v>
      </x:c>
      <x:c r="B8" s="34" t="str">
        <x:v>Apa beda penerimaan piutang dengan pengakuan pendapatan?</x:v>
      </x:c>
      <x:c r="C8" s="40" t="str"/>
    </x:row>
    <x:row r="9" ht="62" customHeight="1">
      <x:c r="A9" s="38" t="n">
        <x:v>3</x:v>
      </x:c>
      <x:c r="B9" s="38" t="str">
        <x:v>Jelaskan satu AJP yang membutuhkan perhitungan dan asumsinya.</x:v>
      </x:c>
      <x:c r="C9" s="40" t="str"/>
    </x:row>
    <x:row r="10" ht="62" customHeight="1">
      <x:c r="A10" s="34" t="n">
        <x:v>4</x:v>
      </x:c>
      <x:c r="B10" s="34" t="str">
        <x:v>Rumus spreadsheet apa yang paling membantu dan bagaimana logikanya?</x:v>
      </x:c>
      <x:c r="C10" s="40" t="str"/>
    </x:row>
    <x:row r="11" ht="62" customHeight="1">
      <x:c r="A11" s="38" t="n">
        <x:v>5</x:v>
      </x:c>
      <x:c r="B11" s="38" t="str">
        <x:v>Apa kesalahan yang ditemukan dan bagaimana koreksi yang dilakukan?</x:v>
      </x:c>
      <x:c r="C11" s="40" t="str"/>
    </x:row>
    <x:row r="12" ht="62" customHeight="1">
      <x:c r="A12" s="34" t="n">
        <x:v>6</x:v>
      </x:c>
      <x:c r="B12" s="34" t="str">
        <x:v>Apa kaitan laba/rugi, prive, dan modal akhir?</x:v>
      </x:c>
      <x:c r="C12" s="40" t="str"/>
    </x:row>
    <x:row r="13" ht="62" customHeight="1">
      <x:c r="A13" s="38" t="n">
        <x:v>7</x:v>
      </x:c>
      <x:c r="B13" s="38" t="str">
        <x:v>Kompetensi apa yang perlu saya latih ulang?</x:v>
      </x:c>
      <x:c r="C13" s="40" t="str"/>
    </x:row>
  </x:sheetData>
  <x:mergeCells>
    <x:mergeCell ref="A1:H2"/>
    <x:mergeCell ref="A3:H4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97" hidden="0" customWidth="1"/>
    <x:col min="3" max="3" width="19" hidden="0" customWidth="1"/>
    <x:col min="4" max="4" width="25" hidden="0" customWidth="1"/>
    <x:col min="5" max="5" width="19" hidden="0" customWidth="1"/>
    <x:col min="6" max="6" width="19" hidden="0" customWidth="1"/>
    <x:col min="7" max="7" width="21" hidden="0" customWidth="1"/>
    <x:col min="8" max="8" width="21" hidden="0" customWidth="1"/>
  </x:cols>
  <x:sheetData>
    <x:row r="1" ht="24" customHeight="1">
      <x:c r="A1" s="4" t="str">
        <x:v>CV Angkasa | ASUMSI | JOBSHEET SISWA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3" customHeight="1">
      <x:c r="A3" s="11" t="str">
        <x:v>JOBSHEET SISWA — CV Angkasa | Periode Desember 2026 | Paket kasus AKL LAB V4.2</x:v>
      </x:c>
      <x:c r="B3" s="11"/>
      <x:c r="C3" s="11"/>
      <x:c r="D3" s="11"/>
      <x:c r="E3" s="11"/>
      <x:c r="F3" s="11"/>
      <x:c r="G3" s="11"/>
      <x:c r="H3" s="11"/>
    </x:row>
    <x:row r="4" ht="23" customHeight="1">
      <x:c r="A4" s="11"/>
      <x:c r="B4" s="11"/>
      <x:c r="C4" s="11"/>
      <x:c r="D4" s="11"/>
      <x:c r="E4" s="11"/>
      <x:c r="F4" s="11"/>
      <x:c r="G4" s="11"/>
      <x:c r="H4" s="11"/>
    </x:row>
    <x:row r="6" ht="32" customHeight="1">
      <x:c r="A6" s="28" t="str">
        <x:v>TOPIK</x:v>
      </x:c>
      <x:c r="B6" s="28" t="str">
        <x:v>PENJELASAN / BATAS ASUMSI</x:v>
      </x:c>
    </x:row>
    <x:row r="7" ht="65" customHeight="1">
      <x:c r="A7" s="38" t="str">
        <x:v>BASIS</x:v>
      </x:c>
      <x:c r="B7" s="38" t="str">
        <x:v>Seluruh bukti adalah data simulasi untuk pembelajaran; periode penutupan Desember 2026.</x:v>
      </x:c>
    </x:row>
    <x:row r="8" ht="65" customHeight="1">
      <x:c r="A8" s="34" t="str">
        <x:v>SALDO AWAL</x:v>
      </x:c>
      <x:c r="B8" s="34" t="str">
        <x:v>Saldo awal di NS_AWAL mengikuti data awal dari paket AKL LAB V4.2; sebagian berupa posisi s.d. akhir November 2026.</x:v>
      </x:c>
    </x:row>
    <x:row r="9" ht="65" customHeight="1">
      <x:c r="A9" s="38" t="str">
        <x:v>METODE JURNAL</x:v>
      </x:c>
      <x:c r="B9" s="38" t="str">
        <x:v>Pengakuan berbasis akrual; beban dibayar di muka dan piutang tidak otomatis menjadi beban/pendapatan saat kas bergerak.</x:v>
      </x:c>
    </x:row>
    <x:row r="10" ht="65" customHeight="1">
      <x:c r="A10" s="34" t="str">
        <x:v>NILAI RUPIAH</x:v>
      </x:c>
      <x:c r="B10" s="34" t="str">
        <x:v>Jumlah pada bukti dan akun dinyatakan dalam Rupiah, bukan hasil pajak; soal tidak merinci PPN.</x:v>
      </x:c>
    </x:row>
    <x:row r="11" ht="65" customHeight="1">
      <x:c r="A11" s="38" t="str">
        <x:v>AUDIT</x:v>
      </x:c>
      <x:c r="B11" s="38" t="str">
        <x:v>Keseimbangan hanya kontrol matematis; pemilihan akun tetap harus diperiksa manual oleh guru.</x:v>
      </x:c>
    </x:row>
    <x:row r="12" ht="65" customHeight="1">
      <x:c r="A12" s="34" t="str">
        <x:v>KHUSUS ASURANSI CV ANGKASA</x:v>
      </x:c>
      <x:c r="B12" s="34" t="str">
        <x:v>Paket contoh mengakui 3 bulan asuransi (Rp375.000) per 31 Des 2026. Namun saldo awal 30 Nov masih Rp750.000 sehingga asumsi cut-off perlu klarifikasi untuk menghindari beban Oktober–November ganda. Kunci mengikuti data V4.2 dengan catatan ini.</x:v>
      </x:c>
    </x:row>
    <x:row r="13" ht="65" customHeight="1">
      <x:c r="A13" s="38" t="str">
        <x:v>KHUSUS PENYUSUTAN CV ANGKASA</x:v>
      </x:c>
      <x:c r="B13" s="38" t="str">
        <x:v>Memo menggunakan 10% x Rp10.000.000 = Rp1.000.000 sebagai penyesuaian periode yang ditentukan soal; jangan menganggap otomatis sebagai nilai penyusutan satu bulan tanpa asumsi.</x:v>
      </x:c>
    </x:row>
  </x:sheetData>
  <x:mergeCells>
    <x:mergeCell ref="A1:H2"/>
    <x:mergeCell ref="A3:H4"/>
  </x:mergeCells>
  <x:pageMargins left="0.7" right="0.7" top="0.75" bottom="0.75" header="0.3" footer="0.3"/>
</x:worksheet>
</file>